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3_PSQF7375_AdvLong\PSQF7375_AdvLong_Example6\"/>
    </mc:Choice>
  </mc:AlternateContent>
  <xr:revisionPtr revIDLastSave="0" documentId="13_ncr:1_{5A4C5500-9318-4D9A-AE80-7737D5F1D465}" xr6:coauthVersionLast="47" xr6:coauthVersionMax="47" xr10:uidLastSave="{00000000-0000-0000-0000-000000000000}"/>
  <bookViews>
    <workbookView xWindow="2232" yWindow="1464" windowWidth="12240" windowHeight="23232" tabRatio="492" activeTab="1" xr2:uid="{00000000-000D-0000-FFFF-FFFF00000000}"/>
  </bookViews>
  <sheets>
    <sheet name="LRTs" sheetId="9" r:id="rId1"/>
    <sheet name="Variances and ICCs" sheetId="1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7" i="10" l="1"/>
  <c r="C16" i="10" s="1"/>
  <c r="B13" i="10"/>
  <c r="C12" i="10" s="1"/>
  <c r="J6" i="10"/>
  <c r="L4" i="10" s="1"/>
  <c r="F6" i="10"/>
  <c r="G3" i="10" s="1"/>
  <c r="B6" i="10"/>
  <c r="D4" i="10" s="1"/>
  <c r="U5" i="10"/>
  <c r="T5" i="10"/>
  <c r="Q5" i="10"/>
  <c r="P5" i="10"/>
  <c r="L3" i="10"/>
  <c r="H3" i="10"/>
  <c r="E15" i="9"/>
  <c r="D15" i="9"/>
  <c r="E11" i="9"/>
  <c r="D11" i="9"/>
  <c r="C15" i="10" l="1"/>
  <c r="C11" i="10"/>
  <c r="G4" i="10"/>
  <c r="C5" i="10"/>
  <c r="C4" i="10"/>
  <c r="V6" i="10"/>
  <c r="V7" i="10" s="1"/>
  <c r="V8" i="10" s="1"/>
  <c r="R6" i="10"/>
  <c r="R7" i="10" s="1"/>
  <c r="R8" i="10" s="1"/>
  <c r="K5" i="10"/>
  <c r="K3" i="10"/>
  <c r="K4" i="10"/>
  <c r="H4" i="10"/>
  <c r="G5" i="10"/>
  <c r="D11" i="10"/>
  <c r="D15" i="10"/>
  <c r="F15" i="9"/>
  <c r="F11" i="9"/>
  <c r="D7" i="9" l="1"/>
  <c r="E7" i="9"/>
  <c r="F7" i="9" l="1"/>
</calcChain>
</file>

<file path=xl/sharedStrings.xml><?xml version="1.0" encoding="utf-8"?>
<sst xmlns="http://schemas.openxmlformats.org/spreadsheetml/2006/main" count="60" uniqueCount="44">
  <si>
    <t>Model</t>
  </si>
  <si>
    <t>Note: It is your job to keep track of whether deviance should go up or down! 
These formulas work with ABSOLUTE VALUES.</t>
  </si>
  <si>
    <t>Exact p 
Value</t>
  </si>
  <si>
    <t>Deviance
(-2LL)</t>
  </si>
  <si>
    <t>Model
DF</t>
  </si>
  <si>
    <t>Abs Value 
-2LL Diff</t>
  </si>
  <si>
    <t>Abs Value DF Diff</t>
  </si>
  <si>
    <t>*NOTE: Only fit statistics from models with the same model for the means can be compared under REML.</t>
  </si>
  <si>
    <t>1a. Empty Means, 2-Level</t>
  </si>
  <si>
    <t>1b. Empty Means, 3-Level</t>
  </si>
  <si>
    <t>Is 3-level better than 2-level?</t>
  </si>
  <si>
    <t>2a. Fixed Quadratic, Random Intercepts</t>
  </si>
  <si>
    <t>2b. Add Random Linear for Twin</t>
  </si>
  <si>
    <t>Does linear change vary by twin?</t>
  </si>
  <si>
    <t>2c. Add Random Linear for Pair</t>
  </si>
  <si>
    <t>Does linear change vary by pair?</t>
  </si>
  <si>
    <t>Empty 2-Level Info</t>
  </si>
  <si>
    <t>Empty 3-Level Info</t>
  </si>
  <si>
    <t>Empty 3-Level Age</t>
  </si>
  <si>
    <t>Intercept</t>
  </si>
  <si>
    <t>Linear Time Slope</t>
  </si>
  <si>
    <t>Variance</t>
  </si>
  <si>
    <t>% Level</t>
  </si>
  <si>
    <t>ICC</t>
  </si>
  <si>
    <t>DZ</t>
  </si>
  <si>
    <t>MZ</t>
  </si>
  <si>
    <t>HCE</t>
  </si>
  <si>
    <t>Level-3</t>
  </si>
  <si>
    <t>Level-3 Pair Variance</t>
  </si>
  <si>
    <t>Level-2</t>
  </si>
  <si>
    <t>Level-2 Twin Variance</t>
  </si>
  <si>
    <t>Level-1</t>
  </si>
  <si>
    <t>ICC = L3 / (L3 + L2)</t>
  </si>
  <si>
    <t>Total</t>
  </si>
  <si>
    <t>H2 = 2*(ICC MZ - ICC DZ)</t>
  </si>
  <si>
    <t>C2 = ICC MZ - H2</t>
  </si>
  <si>
    <t>E2 = 1 - (H2 + C2)</t>
  </si>
  <si>
    <t xml:space="preserve"> Random Linear at 2 and 3</t>
  </si>
  <si>
    <t>L3 Int</t>
  </si>
  <si>
    <t>L2 Int</t>
  </si>
  <si>
    <t>L3 Linear</t>
  </si>
  <si>
    <t>L2 Linear</t>
  </si>
  <si>
    <t>SAS:</t>
  </si>
  <si>
    <t>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</si>
</sst>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000"/>
    <numFmt numFmtId="166" formatCode="0.0000"/>
    <numFmt numFmtId="168" formatCode="0.00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5" fillId="0" borderId="0"/>
    <xf numFmtId="0" fontId="3" fillId="0" borderId="0"/>
  </cellStyleXfs>
  <cellXfs count="30">
    <xf numFmtId="0" fontId="0" fillId="0" borderId="0" xfId="0"/>
    <xf numFmtId="0" fontId="6" fillId="0" borderId="0" xfId="2" applyFont="1" applyAlignment="1">
      <alignment horizontal="center" vertical="center" wrapText="1"/>
    </xf>
    <xf numFmtId="166" fontId="6" fillId="0" borderId="0" xfId="2" applyNumberFormat="1" applyFont="1" applyAlignment="1">
      <alignment horizontal="center" vertical="center" wrapText="1"/>
    </xf>
    <xf numFmtId="0" fontId="8" fillId="0" borderId="0" xfId="2" applyFont="1"/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center"/>
    </xf>
    <xf numFmtId="165" fontId="7" fillId="0" borderId="0" xfId="2" applyNumberFormat="1" applyFont="1" applyAlignment="1">
      <alignment horizontal="center"/>
    </xf>
    <xf numFmtId="0" fontId="9" fillId="0" borderId="0" xfId="2" applyFont="1"/>
    <xf numFmtId="0" fontId="9" fillId="0" borderId="0" xfId="2" applyFont="1" applyAlignment="1">
      <alignment horizontal="center"/>
    </xf>
    <xf numFmtId="0" fontId="8" fillId="0" borderId="0" xfId="2" applyFont="1" applyAlignment="1">
      <alignment horizontal="left" indent="2"/>
    </xf>
    <xf numFmtId="164" fontId="8" fillId="0" borderId="0" xfId="2" applyNumberFormat="1" applyFont="1" applyAlignment="1">
      <alignment horizontal="center"/>
    </xf>
    <xf numFmtId="0" fontId="8" fillId="0" borderId="0" xfId="2" applyFont="1" applyAlignment="1">
      <alignment horizontal="center"/>
    </xf>
    <xf numFmtId="165" fontId="8" fillId="0" borderId="0" xfId="2" applyNumberFormat="1" applyFont="1" applyAlignment="1">
      <alignment horizontal="center"/>
    </xf>
    <xf numFmtId="0" fontId="6" fillId="0" borderId="0" xfId="2" applyFont="1"/>
    <xf numFmtId="0" fontId="1" fillId="0" borderId="0" xfId="2" applyFont="1" applyAlignment="1">
      <alignment horizontal="left" indent="2"/>
    </xf>
    <xf numFmtId="2" fontId="0" fillId="0" borderId="0" xfId="0" applyNumberFormat="1"/>
    <xf numFmtId="2" fontId="10" fillId="0" borderId="0" xfId="0" applyNumberFormat="1" applyFont="1" applyAlignment="1">
      <alignment horizontal="center"/>
    </xf>
    <xf numFmtId="0" fontId="7" fillId="0" borderId="0" xfId="2" applyFont="1" applyAlignment="1">
      <alignment horizontal="center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168" fontId="0" fillId="0" borderId="0" xfId="0" applyNumberFormat="1"/>
    <xf numFmtId="168" fontId="6" fillId="0" borderId="0" xfId="2" applyNumberFormat="1" applyFont="1" applyAlignment="1">
      <alignment horizontal="center" vertical="center" wrapText="1"/>
    </xf>
    <xf numFmtId="168" fontId="7" fillId="0" borderId="0" xfId="2" applyNumberFormat="1" applyFont="1" applyAlignment="1">
      <alignment horizontal="center"/>
    </xf>
    <xf numFmtId="168" fontId="9" fillId="0" borderId="0" xfId="2" applyNumberFormat="1" applyFont="1" applyAlignment="1">
      <alignment horizontal="center"/>
    </xf>
    <xf numFmtId="168" fontId="8" fillId="0" borderId="0" xfId="2" applyNumberFormat="1" applyFont="1" applyAlignment="1">
      <alignment horizontal="center"/>
    </xf>
    <xf numFmtId="168" fontId="10" fillId="0" borderId="0" xfId="0" applyNumberFormat="1" applyFont="1" applyAlignment="1">
      <alignment horizontal="center"/>
    </xf>
    <xf numFmtId="0" fontId="10" fillId="2" borderId="0" xfId="0" applyFont="1" applyFill="1"/>
    <xf numFmtId="168" fontId="10" fillId="0" borderId="0" xfId="0" applyNumberFormat="1" applyFont="1" applyAlignment="1">
      <alignment horizontal="center"/>
    </xf>
    <xf numFmtId="168" fontId="0" fillId="0" borderId="0" xfId="0" applyNumberFormat="1" applyAlignment="1">
      <alignment horizontal="center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zoomScale="115" zoomScaleNormal="115" workbookViewId="0">
      <pane ySplit="3" topLeftCell="A4" activePane="bottomLeft" state="frozen"/>
      <selection pane="bottomLeft" activeCell="B2" sqref="B1:B1048576"/>
    </sheetView>
  </sheetViews>
  <sheetFormatPr defaultColWidth="9" defaultRowHeight="13.8" x14ac:dyDescent="0.3"/>
  <cols>
    <col min="1" max="1" width="36.44140625" style="3" customWidth="1"/>
    <col min="2" max="2" width="11.88671875" style="25" customWidth="1"/>
    <col min="3" max="3" width="7.88671875" style="11" customWidth="1"/>
    <col min="4" max="5" width="8.77734375" style="11" bestFit="1" customWidth="1"/>
    <col min="6" max="6" width="9.44140625" style="12" bestFit="1" customWidth="1"/>
    <col min="7" max="16384" width="9" style="3"/>
  </cols>
  <sheetData>
    <row r="1" spans="1:7" ht="30.6" customHeight="1" x14ac:dyDescent="0.3">
      <c r="A1" s="17" t="s">
        <v>1</v>
      </c>
      <c r="B1" s="17"/>
      <c r="C1" s="17"/>
      <c r="D1" s="17"/>
      <c r="E1" s="17"/>
      <c r="F1" s="17"/>
    </row>
    <row r="3" spans="1:7" ht="31.95" customHeight="1" x14ac:dyDescent="0.3">
      <c r="A3" s="4" t="s">
        <v>0</v>
      </c>
      <c r="B3" s="22" t="s">
        <v>3</v>
      </c>
      <c r="C3" s="1" t="s">
        <v>4</v>
      </c>
      <c r="D3" s="1" t="s">
        <v>5</v>
      </c>
      <c r="E3" s="1" t="s">
        <v>6</v>
      </c>
      <c r="F3" s="2" t="s">
        <v>2</v>
      </c>
      <c r="G3" s="5"/>
    </row>
    <row r="4" spans="1:7" x14ac:dyDescent="0.3">
      <c r="A4" s="5"/>
      <c r="B4" s="23"/>
      <c r="C4" s="5"/>
      <c r="D4" s="5"/>
      <c r="E4" s="5"/>
      <c r="F4" s="6"/>
      <c r="G4" s="5"/>
    </row>
    <row r="5" spans="1:7" s="7" customFormat="1" x14ac:dyDescent="0.3">
      <c r="A5" s="7" t="s">
        <v>8</v>
      </c>
      <c r="B5" s="24">
        <v>11389.475892410001</v>
      </c>
      <c r="C5" s="8">
        <v>3</v>
      </c>
      <c r="D5" s="8"/>
      <c r="E5" s="8"/>
      <c r="F5" s="8"/>
      <c r="G5" s="8"/>
    </row>
    <row r="6" spans="1:7" x14ac:dyDescent="0.3">
      <c r="A6" s="7" t="s">
        <v>9</v>
      </c>
      <c r="B6" s="25">
        <v>11278.1033035</v>
      </c>
      <c r="C6" s="11">
        <v>4</v>
      </c>
      <c r="F6" s="11"/>
    </row>
    <row r="7" spans="1:7" x14ac:dyDescent="0.3">
      <c r="A7" s="14" t="s">
        <v>10</v>
      </c>
      <c r="D7" s="10">
        <f>ABS(B5-B6)</f>
        <v>111.37258891000056</v>
      </c>
      <c r="E7" s="11">
        <f>ABS(C5-C6)</f>
        <v>1</v>
      </c>
      <c r="F7" s="12">
        <f>CHIDIST(D7,E7)</f>
        <v>4.903259922982342E-26</v>
      </c>
    </row>
    <row r="8" spans="1:7" x14ac:dyDescent="0.3">
      <c r="D8" s="10"/>
    </row>
    <row r="9" spans="1:7" s="7" customFormat="1" x14ac:dyDescent="0.3">
      <c r="A9" s="7" t="s">
        <v>11</v>
      </c>
      <c r="B9" s="25">
        <v>11211.572554799999</v>
      </c>
      <c r="C9" s="11">
        <v>6</v>
      </c>
      <c r="D9" s="8"/>
      <c r="E9" s="8"/>
      <c r="F9" s="8"/>
      <c r="G9" s="8"/>
    </row>
    <row r="10" spans="1:7" x14ac:dyDescent="0.3">
      <c r="A10" s="7" t="s">
        <v>12</v>
      </c>
      <c r="B10" s="25">
        <v>11075.055054599999</v>
      </c>
      <c r="C10" s="11">
        <v>8</v>
      </c>
      <c r="F10" s="11"/>
    </row>
    <row r="11" spans="1:7" x14ac:dyDescent="0.3">
      <c r="A11" s="14" t="s">
        <v>13</v>
      </c>
      <c r="D11" s="10">
        <f>ABS(B9-B10)</f>
        <v>136.51750019999963</v>
      </c>
      <c r="E11" s="11">
        <f>ABS(C9-C10)</f>
        <v>2</v>
      </c>
      <c r="F11" s="12">
        <f>CHIDIST(D11,E11)</f>
        <v>2.2677829717568576E-30</v>
      </c>
    </row>
    <row r="13" spans="1:7" x14ac:dyDescent="0.3">
      <c r="A13" s="7" t="s">
        <v>12</v>
      </c>
      <c r="B13" s="25">
        <v>11075.055054599999</v>
      </c>
      <c r="C13" s="11">
        <v>8</v>
      </c>
      <c r="D13" s="8"/>
      <c r="E13" s="8"/>
      <c r="F13" s="8"/>
    </row>
    <row r="14" spans="1:7" x14ac:dyDescent="0.3">
      <c r="A14" s="7" t="s">
        <v>14</v>
      </c>
      <c r="B14" s="25">
        <v>11074.76425367</v>
      </c>
      <c r="C14" s="11">
        <v>10</v>
      </c>
      <c r="F14" s="11"/>
    </row>
    <row r="15" spans="1:7" x14ac:dyDescent="0.3">
      <c r="A15" s="14" t="s">
        <v>15</v>
      </c>
      <c r="D15" s="10">
        <f>ABS(B13-B14)</f>
        <v>0.29080092999902263</v>
      </c>
      <c r="E15" s="11">
        <f>ABS(C13-C14)</f>
        <v>2</v>
      </c>
      <c r="F15" s="12">
        <f>CHIDIST(D15,E15)</f>
        <v>0.8646759513120662</v>
      </c>
    </row>
    <row r="16" spans="1:7" x14ac:dyDescent="0.3">
      <c r="A16" s="9"/>
      <c r="D16" s="10"/>
    </row>
    <row r="17" spans="1:5" x14ac:dyDescent="0.3">
      <c r="D17" s="3"/>
      <c r="E17" s="3"/>
    </row>
    <row r="18" spans="1:5" x14ac:dyDescent="0.3">
      <c r="A18" s="9"/>
      <c r="D18" s="10"/>
    </row>
    <row r="19" spans="1:5" x14ac:dyDescent="0.3">
      <c r="A19" s="13" t="s">
        <v>7</v>
      </c>
    </row>
    <row r="20" spans="1:5" x14ac:dyDescent="0.3">
      <c r="A20" s="13"/>
      <c r="D20" s="10"/>
    </row>
    <row r="22" spans="1:5" x14ac:dyDescent="0.3">
      <c r="A22" s="9"/>
      <c r="D22" s="10"/>
    </row>
    <row r="23" spans="1:5" x14ac:dyDescent="0.3">
      <c r="A23" s="9"/>
      <c r="D23" s="10"/>
    </row>
  </sheetData>
  <mergeCells count="1">
    <mergeCell ref="A1:F1"/>
  </mergeCells>
  <phoneticPr fontId="4" type="noConversion"/>
  <pageMargins left="0.7" right="0.7" top="0.75" bottom="0.75" header="0.3" footer="0.3"/>
  <pageSetup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7"/>
  <sheetViews>
    <sheetView tabSelected="1" topLeftCell="L1" workbookViewId="0">
      <selection activeCell="O1" sqref="O1:V8"/>
    </sheetView>
  </sheetViews>
  <sheetFormatPr defaultRowHeight="14.4" x14ac:dyDescent="0.3"/>
  <cols>
    <col min="2" max="4" width="8.88671875" style="21"/>
    <col min="5" max="5" width="3.44140625" style="21" customWidth="1"/>
    <col min="6" max="8" width="8.88671875" style="21"/>
    <col min="9" max="9" width="3.33203125" style="21" customWidth="1"/>
    <col min="10" max="12" width="8.88671875" style="21"/>
    <col min="15" max="15" width="29" customWidth="1"/>
    <col min="16" max="18" width="7.88671875" customWidth="1"/>
    <col min="19" max="19" width="3.109375" customWidth="1"/>
    <col min="20" max="22" width="7.88671875" customWidth="1"/>
  </cols>
  <sheetData>
    <row r="1" spans="1:22" x14ac:dyDescent="0.3">
      <c r="A1" s="27" t="s">
        <v>43</v>
      </c>
      <c r="B1" s="28" t="s">
        <v>16</v>
      </c>
      <c r="C1" s="28"/>
      <c r="D1" s="28"/>
      <c r="E1" s="29"/>
      <c r="F1" s="28" t="s">
        <v>17</v>
      </c>
      <c r="G1" s="28"/>
      <c r="H1" s="28"/>
      <c r="J1" s="28" t="s">
        <v>18</v>
      </c>
      <c r="K1" s="28"/>
      <c r="L1" s="28"/>
      <c r="O1" s="27" t="s">
        <v>42</v>
      </c>
      <c r="P1" s="18" t="s">
        <v>19</v>
      </c>
      <c r="Q1" s="18"/>
      <c r="R1" s="18"/>
      <c r="T1" s="18" t="s">
        <v>20</v>
      </c>
      <c r="U1" s="18"/>
      <c r="V1" s="18"/>
    </row>
    <row r="2" spans="1:22" x14ac:dyDescent="0.3">
      <c r="B2" s="26" t="s">
        <v>21</v>
      </c>
      <c r="C2" s="26" t="s">
        <v>22</v>
      </c>
      <c r="D2" s="26" t="s">
        <v>23</v>
      </c>
      <c r="E2" s="29"/>
      <c r="F2" s="26" t="s">
        <v>21</v>
      </c>
      <c r="G2" s="26" t="s">
        <v>22</v>
      </c>
      <c r="H2" s="26" t="s">
        <v>23</v>
      </c>
      <c r="J2" s="26" t="s">
        <v>21</v>
      </c>
      <c r="K2" s="26" t="s">
        <v>22</v>
      </c>
      <c r="L2" s="26" t="s">
        <v>23</v>
      </c>
      <c r="O2" s="19" t="s">
        <v>19</v>
      </c>
      <c r="P2" s="16" t="s">
        <v>24</v>
      </c>
      <c r="Q2" s="16" t="s">
        <v>25</v>
      </c>
      <c r="R2" s="20" t="s">
        <v>26</v>
      </c>
      <c r="T2" s="16" t="s">
        <v>24</v>
      </c>
      <c r="U2" s="16" t="s">
        <v>25</v>
      </c>
      <c r="V2" s="20" t="s">
        <v>26</v>
      </c>
    </row>
    <row r="3" spans="1:22" x14ac:dyDescent="0.3">
      <c r="A3" t="s">
        <v>27</v>
      </c>
      <c r="F3" s="21">
        <v>87.313000000000002</v>
      </c>
      <c r="G3" s="21">
        <f>F3/F6</f>
        <v>0.54157336823366686</v>
      </c>
      <c r="H3" s="21">
        <f>F3/(F3+F4)</f>
        <v>0.63614175178865451</v>
      </c>
      <c r="J3" s="21">
        <v>6.8524710000000004</v>
      </c>
      <c r="K3" s="21">
        <f>J3/J6</f>
        <v>0.56621589273309536</v>
      </c>
      <c r="L3" s="21">
        <f>J3/(J3+J4)</f>
        <v>1</v>
      </c>
      <c r="O3" t="s">
        <v>28</v>
      </c>
      <c r="P3" s="21">
        <v>54.991999999999997</v>
      </c>
      <c r="Q3" s="21">
        <v>106.06</v>
      </c>
      <c r="T3" s="21">
        <v>0</v>
      </c>
      <c r="U3" s="21">
        <v>0.63280000000000003</v>
      </c>
    </row>
    <row r="4" spans="1:22" x14ac:dyDescent="0.3">
      <c r="A4" t="s">
        <v>29</v>
      </c>
      <c r="B4" s="21">
        <v>136.5514</v>
      </c>
      <c r="C4" s="21">
        <f>B4/B6</f>
        <v>0.85096520775147511</v>
      </c>
      <c r="D4" s="21">
        <f>B4/B6</f>
        <v>0.85096520775147511</v>
      </c>
      <c r="F4" s="21">
        <v>49.941000000000003</v>
      </c>
      <c r="G4" s="21">
        <f>F4/F6</f>
        <v>0.30976733800187323</v>
      </c>
      <c r="H4" s="21">
        <f>(F3+F4)/F6</f>
        <v>0.85134070623554015</v>
      </c>
      <c r="J4" s="21">
        <v>0</v>
      </c>
      <c r="K4" s="21">
        <f>J4/J6</f>
        <v>0</v>
      </c>
      <c r="L4" s="21">
        <f>(J3+J4)/J6</f>
        <v>0.56621589273309536</v>
      </c>
      <c r="O4" t="s">
        <v>30</v>
      </c>
      <c r="P4" s="21">
        <v>70.517099999999999</v>
      </c>
      <c r="Q4" s="21">
        <v>18.713000000000001</v>
      </c>
      <c r="T4" s="21">
        <v>1.2073</v>
      </c>
      <c r="U4" s="21">
        <v>1.3248</v>
      </c>
    </row>
    <row r="5" spans="1:22" x14ac:dyDescent="0.3">
      <c r="A5" t="s">
        <v>31</v>
      </c>
      <c r="B5" s="21">
        <v>23.915089999999999</v>
      </c>
      <c r="C5" s="21">
        <f>B5/B6</f>
        <v>0.14903479224852492</v>
      </c>
      <c r="F5" s="21">
        <v>23.966999999999999</v>
      </c>
      <c r="G5" s="21">
        <f>F5/F6</f>
        <v>0.14865929376445997</v>
      </c>
      <c r="J5" s="21">
        <v>5.249752</v>
      </c>
      <c r="K5" s="21">
        <f>J5/J6</f>
        <v>0.43378410726690458</v>
      </c>
      <c r="O5" t="s">
        <v>32</v>
      </c>
      <c r="P5" s="21">
        <f>P3/(P3+P4)</f>
        <v>0.43815149658470981</v>
      </c>
      <c r="Q5" s="21">
        <f>Q3/(Q3+Q4)</f>
        <v>0.85002364293557109</v>
      </c>
      <c r="T5" s="21">
        <f>T3/(T3+T4)</f>
        <v>0</v>
      </c>
      <c r="U5" s="21">
        <f>U3/(U3+U4)</f>
        <v>0.32325296281160604</v>
      </c>
    </row>
    <row r="6" spans="1:22" x14ac:dyDescent="0.3">
      <c r="A6" t="s">
        <v>33</v>
      </c>
      <c r="B6" s="21">
        <f>B4+B5</f>
        <v>160.46648999999999</v>
      </c>
      <c r="F6" s="21">
        <f>F3+F4+F5</f>
        <v>161.221</v>
      </c>
      <c r="J6" s="21">
        <f>J3+J4+J5</f>
        <v>12.102223</v>
      </c>
      <c r="O6" t="s">
        <v>34</v>
      </c>
      <c r="P6" s="15"/>
      <c r="Q6" s="15"/>
      <c r="R6" s="21">
        <f>2*(Q5-P5)</f>
        <v>0.82374429270172256</v>
      </c>
      <c r="V6" s="21">
        <f>2*(U5-T5)</f>
        <v>0.64650592562321207</v>
      </c>
    </row>
    <row r="7" spans="1:22" x14ac:dyDescent="0.3">
      <c r="O7" t="s">
        <v>35</v>
      </c>
      <c r="P7" s="15"/>
      <c r="Q7" s="15"/>
      <c r="R7" s="21">
        <f>Q5-R6</f>
        <v>2.6279350233848531E-2</v>
      </c>
      <c r="V7" s="21">
        <f>U5-V6</f>
        <v>-0.32325296281160604</v>
      </c>
    </row>
    <row r="8" spans="1:22" x14ac:dyDescent="0.3">
      <c r="O8" t="s">
        <v>36</v>
      </c>
      <c r="P8" s="15"/>
      <c r="Q8" s="15"/>
      <c r="R8" s="21">
        <f>1-(R6+R7)</f>
        <v>0.14997635706442891</v>
      </c>
      <c r="V8" s="21">
        <f>1-(V6+V7)</f>
        <v>0.67674703718839391</v>
      </c>
    </row>
    <row r="9" spans="1:22" x14ac:dyDescent="0.3">
      <c r="B9" s="28" t="s">
        <v>37</v>
      </c>
      <c r="C9" s="28"/>
      <c r="D9" s="28"/>
      <c r="P9" s="15"/>
      <c r="Q9" s="15"/>
    </row>
    <row r="10" spans="1:22" x14ac:dyDescent="0.3">
      <c r="B10" s="26" t="s">
        <v>21</v>
      </c>
      <c r="C10" s="26" t="s">
        <v>22</v>
      </c>
      <c r="D10" s="26" t="s">
        <v>23</v>
      </c>
    </row>
    <row r="11" spans="1:22" x14ac:dyDescent="0.3">
      <c r="A11" t="s">
        <v>38</v>
      </c>
      <c r="B11" s="21">
        <v>85.491079999999997</v>
      </c>
      <c r="C11" s="21">
        <f>B11/B13</f>
        <v>0.64140122452142923</v>
      </c>
      <c r="D11" s="21">
        <f>B11/B13</f>
        <v>0.64140122452142923</v>
      </c>
    </row>
    <row r="12" spans="1:22" x14ac:dyDescent="0.3">
      <c r="A12" t="s">
        <v>39</v>
      </c>
      <c r="B12" s="21">
        <v>47.796909999999997</v>
      </c>
      <c r="C12" s="21">
        <f>B12/B13</f>
        <v>0.35859877547857089</v>
      </c>
    </row>
    <row r="13" spans="1:22" x14ac:dyDescent="0.3">
      <c r="A13" t="s">
        <v>33</v>
      </c>
      <c r="B13" s="21">
        <f>B11+B12</f>
        <v>133.28798999999998</v>
      </c>
    </row>
    <row r="15" spans="1:22" x14ac:dyDescent="0.3">
      <c r="A15" t="s">
        <v>40</v>
      </c>
      <c r="B15" s="21">
        <v>0.1065314</v>
      </c>
      <c r="C15" s="21">
        <f>B15/B17</f>
        <v>6.8292274529156177E-2</v>
      </c>
      <c r="D15" s="21">
        <f>B15/B17</f>
        <v>6.8292274529156177E-2</v>
      </c>
    </row>
    <row r="16" spans="1:22" x14ac:dyDescent="0.3">
      <c r="A16" t="s">
        <v>41</v>
      </c>
      <c r="B16" s="21">
        <v>1.4534020000000001</v>
      </c>
      <c r="C16" s="21">
        <f>B16/B17</f>
        <v>0.93170772547084391</v>
      </c>
    </row>
    <row r="17" spans="1:2" x14ac:dyDescent="0.3">
      <c r="A17" t="s">
        <v>33</v>
      </c>
      <c r="B17" s="21">
        <f>B15+B16</f>
        <v>1.5599334</v>
      </c>
    </row>
  </sheetData>
  <mergeCells count="6">
    <mergeCell ref="B1:D1"/>
    <mergeCell ref="F1:H1"/>
    <mergeCell ref="J1:L1"/>
    <mergeCell ref="P1:R1"/>
    <mergeCell ref="T1:V1"/>
    <mergeCell ref="B9:D9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LRTs</vt:lpstr>
      <vt:lpstr>Variances and ICCs</vt:lpstr>
    </vt:vector>
  </TitlesOfParts>
  <Company>UNL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2008-10-06T13:53:08Z</dcterms:created>
  <dcterms:modified xsi:type="dcterms:W3CDTF">2023-04-29T22:58:27Z</dcterms:modified>
</cp:coreProperties>
</file>