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3_PSQF6272\PSQF6272_Example4\"/>
    </mc:Choice>
  </mc:AlternateContent>
  <xr:revisionPtr revIDLastSave="0" documentId="13_ncr:1_{B94BFF88-3158-46AF-90E5-5D401478E007}" xr6:coauthVersionLast="47" xr6:coauthVersionMax="47" xr10:uidLastSave="{00000000-0000-0000-0000-000000000000}"/>
  <bookViews>
    <workbookView xWindow="22884" yWindow="1380" windowWidth="20100" windowHeight="20640" tabRatio="771" activeTab="1" xr2:uid="{00000000-000D-0000-FFFF-FFFF00000000}"/>
  </bookViews>
  <sheets>
    <sheet name="Confidence Intervals" sheetId="16" r:id="rId1"/>
    <sheet name="Reliability" sheetId="18" r:id="rId2"/>
    <sheet name="LRTs" sheetId="9" r:id="rId3"/>
    <sheet name="Pseudo-R2" sheetId="11" r:id="rId4"/>
    <sheet name="Table" sheetId="19" r:id="rId5"/>
    <sheet name="Plots" sheetId="1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8" l="1"/>
  <c r="N46" i="17"/>
  <c r="K46" i="17"/>
  <c r="N45" i="17"/>
  <c r="K45" i="17"/>
  <c r="N44" i="17"/>
  <c r="K44" i="17"/>
  <c r="N43" i="17"/>
  <c r="K43" i="17"/>
  <c r="N42" i="17"/>
  <c r="K42" i="17"/>
  <c r="N41" i="17"/>
  <c r="K41" i="17"/>
  <c r="N40" i="17"/>
  <c r="K40" i="17"/>
  <c r="N39" i="17"/>
  <c r="K39" i="17"/>
  <c r="N38" i="17"/>
  <c r="K38" i="17"/>
  <c r="N37" i="17"/>
  <c r="K37" i="17"/>
  <c r="N36" i="17"/>
  <c r="K36" i="17"/>
  <c r="N35" i="17"/>
  <c r="K35" i="17"/>
  <c r="N11" i="17"/>
  <c r="N9" i="17"/>
  <c r="N14" i="17"/>
  <c r="K14" i="17"/>
  <c r="N13" i="17"/>
  <c r="K13" i="17"/>
  <c r="N12" i="17"/>
  <c r="K12" i="17"/>
  <c r="K11" i="17"/>
  <c r="N10" i="17"/>
  <c r="K10" i="17"/>
  <c r="K9" i="17"/>
  <c r="N8" i="17"/>
  <c r="K8" i="17"/>
  <c r="N7" i="17"/>
  <c r="K7" i="17"/>
  <c r="N6" i="17"/>
  <c r="K6" i="17"/>
  <c r="N5" i="17"/>
  <c r="K5" i="17"/>
  <c r="N4" i="17"/>
  <c r="K4" i="17"/>
  <c r="N3" i="17"/>
  <c r="K3" i="17"/>
  <c r="H4" i="18"/>
  <c r="H3" i="18"/>
  <c r="P45" i="17" l="1"/>
  <c r="T38" i="17" s="1"/>
  <c r="P5" i="17"/>
  <c r="U3" i="17" s="1"/>
  <c r="P39" i="17"/>
  <c r="T36" i="17" s="1"/>
  <c r="P10" i="17"/>
  <c r="T5" i="17" s="1"/>
  <c r="P38" i="17"/>
  <c r="S36" i="17" s="1"/>
  <c r="P40" i="17"/>
  <c r="U36" i="17" s="1"/>
  <c r="P46" i="17"/>
  <c r="U38" i="17" s="1"/>
  <c r="U44" i="17" s="1"/>
  <c r="P12" i="17"/>
  <c r="S6" i="17" s="1"/>
  <c r="P4" i="17"/>
  <c r="T3" i="17" s="1"/>
  <c r="P6" i="17"/>
  <c r="S4" i="17" s="1"/>
  <c r="P14" i="17"/>
  <c r="U6" i="17" s="1"/>
  <c r="P44" i="17"/>
  <c r="S38" i="17" s="1"/>
  <c r="T44" i="17" s="1"/>
  <c r="P43" i="17"/>
  <c r="U37" i="17" s="1"/>
  <c r="P41" i="17"/>
  <c r="S37" i="17" s="1"/>
  <c r="P36" i="17"/>
  <c r="T35" i="17" s="1"/>
  <c r="P42" i="17"/>
  <c r="T37" i="17" s="1"/>
  <c r="P37" i="17"/>
  <c r="U35" i="17" s="1"/>
  <c r="P35" i="17"/>
  <c r="S35" i="17" s="1"/>
  <c r="P13" i="17"/>
  <c r="T6" i="17" s="1"/>
  <c r="P3" i="17"/>
  <c r="S3" i="17" s="1"/>
  <c r="P9" i="17"/>
  <c r="S5" i="17" s="1"/>
  <c r="P8" i="17"/>
  <c r="U4" i="17" s="1"/>
  <c r="P7" i="17"/>
  <c r="T4" i="17" s="1"/>
  <c r="T10" i="17" s="1"/>
  <c r="P11" i="17"/>
  <c r="U5" i="17" s="1"/>
  <c r="N29" i="17"/>
  <c r="N28" i="17"/>
  <c r="N27" i="17"/>
  <c r="N24" i="17"/>
  <c r="N23" i="17"/>
  <c r="N22" i="17"/>
  <c r="N21" i="17"/>
  <c r="N20" i="17"/>
  <c r="N19" i="17"/>
  <c r="N26" i="17"/>
  <c r="N25" i="17"/>
  <c r="N30" i="17"/>
  <c r="K20" i="17"/>
  <c r="K21" i="17"/>
  <c r="K22" i="17"/>
  <c r="K23" i="17"/>
  <c r="K24" i="17"/>
  <c r="K25" i="17"/>
  <c r="K26" i="17"/>
  <c r="K27" i="17"/>
  <c r="K28" i="17"/>
  <c r="K29" i="17"/>
  <c r="K30" i="17"/>
  <c r="K19" i="17"/>
  <c r="J13" i="11"/>
  <c r="J12" i="11"/>
  <c r="K12" i="11"/>
  <c r="L12" i="11"/>
  <c r="K13" i="11"/>
  <c r="L13" i="11"/>
  <c r="L11" i="11"/>
  <c r="K11" i="11"/>
  <c r="F11" i="11"/>
  <c r="G11" i="11"/>
  <c r="H11" i="11"/>
  <c r="F12" i="11"/>
  <c r="G12" i="11"/>
  <c r="H12" i="11"/>
  <c r="F13" i="11"/>
  <c r="G13" i="11"/>
  <c r="H13" i="11"/>
  <c r="G10" i="11"/>
  <c r="H10" i="11"/>
  <c r="F10" i="11"/>
  <c r="J11" i="11" s="1"/>
  <c r="K6" i="11"/>
  <c r="J6" i="11"/>
  <c r="F6" i="11"/>
  <c r="G6" i="11"/>
  <c r="G5" i="11"/>
  <c r="F5" i="11"/>
  <c r="G7" i="9"/>
  <c r="F7" i="9"/>
  <c r="E7" i="16"/>
  <c r="F7" i="16" s="1"/>
  <c r="E7" i="9"/>
  <c r="D7" i="9"/>
  <c r="T41" i="17" l="1"/>
  <c r="T11" i="17"/>
  <c r="T12" i="17"/>
  <c r="U42" i="17"/>
  <c r="T42" i="17"/>
  <c r="U41" i="17"/>
  <c r="T9" i="17"/>
  <c r="U9" i="17"/>
  <c r="U12" i="17"/>
  <c r="U11" i="17"/>
  <c r="U43" i="17"/>
  <c r="T43" i="17"/>
  <c r="P23" i="17"/>
  <c r="T20" i="17" s="1"/>
  <c r="P27" i="17"/>
  <c r="U21" i="17" s="1"/>
  <c r="U10" i="17"/>
  <c r="P30" i="17"/>
  <c r="U22" i="17" s="1"/>
  <c r="P29" i="17"/>
  <c r="T22" i="17" s="1"/>
  <c r="P22" i="17"/>
  <c r="S20" i="17" s="1"/>
  <c r="P28" i="17"/>
  <c r="S22" i="17" s="1"/>
  <c r="P26" i="17"/>
  <c r="T21" i="17" s="1"/>
  <c r="P25" i="17"/>
  <c r="S21" i="17" s="1"/>
  <c r="P24" i="17"/>
  <c r="U20" i="17" s="1"/>
  <c r="P21" i="17"/>
  <c r="U19" i="17" s="1"/>
  <c r="P20" i="17"/>
  <c r="T19" i="17" s="1"/>
  <c r="P19" i="17"/>
  <c r="S19" i="17" s="1"/>
  <c r="G7" i="16"/>
  <c r="U25" i="17" l="1"/>
  <c r="U28" i="17"/>
  <c r="T28" i="17"/>
  <c r="U26" i="17"/>
  <c r="T26" i="17"/>
  <c r="T25" i="17"/>
  <c r="U27" i="17"/>
  <c r="T27" i="17"/>
  <c r="E5" i="16"/>
  <c r="F5" i="16" s="1"/>
  <c r="G5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Lesa</author>
  </authors>
  <commentList>
    <comment ref="B3" authorId="0" shapeId="0" xr:uid="{821670CE-3ECE-414E-B5EE-FA0AFB2DAAC0}">
      <text>
        <r>
          <rPr>
            <b/>
            <sz val="9"/>
            <color indexed="81"/>
            <rFont val="Tahoma"/>
            <family val="2"/>
          </rPr>
          <t>Lesa:</t>
        </r>
        <r>
          <rPr>
            <sz val="9"/>
            <color indexed="81"/>
            <rFont val="Tahoma"/>
            <family val="2"/>
          </rPr>
          <t xml:space="preserve">
Intercept formula replaces L1 predictor variance with 1</t>
        </r>
      </text>
    </comment>
  </commentList>
</comments>
</file>

<file path=xl/sharedStrings.xml><?xml version="1.0" encoding="utf-8"?>
<sst xmlns="http://schemas.openxmlformats.org/spreadsheetml/2006/main" count="182" uniqueCount="107">
  <si>
    <t>Model</t>
  </si>
  <si>
    <t>Note: It is your job to keep track of whether deviance should go up or down! 
These formulas work with ABSOLUTE VALUES.</t>
  </si>
  <si>
    <t>Term</t>
  </si>
  <si>
    <t>Fixed Effect</t>
  </si>
  <si>
    <t>Random Variance</t>
  </si>
  <si>
    <t>1.96*SD</t>
  </si>
  <si>
    <t>Lower CI</t>
  </si>
  <si>
    <t>Upper CI</t>
  </si>
  <si>
    <t xml:space="preserve">95% Random Effects Confidence Interval Calculator </t>
  </si>
  <si>
    <t>Deviance
(-2LL)</t>
  </si>
  <si>
    <t>Model
DF</t>
  </si>
  <si>
    <t>Abs Value 
-2LL Diff</t>
  </si>
  <si>
    <t>Abs Value DF Diff</t>
  </si>
  <si>
    <t>Pred</t>
  </si>
  <si>
    <t>Int</t>
  </si>
  <si>
    <t>Math</t>
  </si>
  <si>
    <t>1: Empty Means, Random Intercept</t>
  </si>
  <si>
    <t>1a: Two-Level Empty Means</t>
  </si>
  <si>
    <t>Intercept</t>
  </si>
  <si>
    <t>PvRF slope</t>
  </si>
  <si>
    <t>2c: Random Student PvRF Slope</t>
  </si>
  <si>
    <t>2b: Fixed PvRF slope</t>
  </si>
  <si>
    <t>2c: Random PvRF slope</t>
  </si>
  <si>
    <t>Does the random slope help?</t>
  </si>
  <si>
    <t>Regular 
p Value</t>
  </si>
  <si>
    <t>Mixture
p Value</t>
  </si>
  <si>
    <t>COMPUTED FOR YOU</t>
  </si>
  <si>
    <t>L1 Residual Variance</t>
  </si>
  <si>
    <t>L2 Random Intercept Variance</t>
  </si>
  <si>
    <t>Pseudo-R2 for L2 Random Intercept</t>
  </si>
  <si>
    <t>Pseudo-R2 for L2 Random PvRF Slope</t>
  </si>
  <si>
    <t>Pseudo-R2 for L1 Residual</t>
  </si>
  <si>
    <t>L2 PvRF Random Slope Variance</t>
  </si>
  <si>
    <t>Change in Pseudo-R2 for L1 Residual</t>
  </si>
  <si>
    <t>Change in Pseudo-R2 for L2 Random Intercept</t>
  </si>
  <si>
    <t>Change in Pseudo-R2 for L2 Random PvRF Slope</t>
  </si>
  <si>
    <t>COMPUTED</t>
  </si>
  <si>
    <t>TO BE ENTERED</t>
  </si>
  <si>
    <t>2a: Add Fixed PvRF</t>
  </si>
  <si>
    <t>2c: Add Random PvRF</t>
  </si>
  <si>
    <t>3a: Add PvRF*CM_PvRF30</t>
  </si>
  <si>
    <t>3b: Add CM_PvRF30^2</t>
  </si>
  <si>
    <t>4a: Add PRvF and CM_PRvF19</t>
  </si>
  <si>
    <t>5a:  PRvF*CM_PRvF19 and CM_PRvF19^2</t>
  </si>
  <si>
    <t>NEW BASELINE WITH 3 VARIANCES:</t>
  </si>
  <si>
    <t>BASELINE WITH 2 VARIANCES:</t>
  </si>
  <si>
    <t>Model (Results from R lmer)</t>
  </si>
  <si>
    <t>Predictor Values</t>
  </si>
  <si>
    <t>PvRF</t>
  </si>
  <si>
    <t>PRvF</t>
  </si>
  <si>
    <t>CM_PRvF19</t>
  </si>
  <si>
    <t>Fixed Effect Coefficients from Model 4a</t>
  </si>
  <si>
    <t>CM_PvRF30</t>
  </si>
  <si>
    <t>PvRF*CM_PRvF30</t>
  </si>
  <si>
    <t>CM_PvRF30^2</t>
  </si>
  <si>
    <t>2b: Add CM_PvRF30</t>
  </si>
  <si>
    <t>CM_PvRF</t>
  </si>
  <si>
    <t>CM_PRvF</t>
  </si>
  <si>
    <t>10% Reduced, 20% Free</t>
  </si>
  <si>
    <t>Paid</t>
  </si>
  <si>
    <t>Reduced</t>
  </si>
  <si>
    <t>Free</t>
  </si>
  <si>
    <t>15% Reduced, 30% Free</t>
  </si>
  <si>
    <t>20% Reduced, 40% Free</t>
  </si>
  <si>
    <t>School Composition:</t>
  </si>
  <si>
    <t>Disadvantages:</t>
  </si>
  <si>
    <t>Random 
Effect</t>
  </si>
  <si>
    <t>Random Effect Variance</t>
  </si>
  <si>
    <t>Residual Variance</t>
  </si>
  <si>
    <t>L1 Sample Size Per L2</t>
  </si>
  <si>
    <t>L1 Predictor Variance</t>
  </si>
  <si>
    <t>Random Effect Reliability</t>
  </si>
  <si>
    <t>2c</t>
  </si>
  <si>
    <t>Fixed effects</t>
  </si>
  <si>
    <t>Estimate</t>
  </si>
  <si>
    <t>SE</t>
  </si>
  <si>
    <r>
      <rPr>
        <i/>
        <sz val="12"/>
        <color theme="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&lt;</t>
    </r>
  </si>
  <si>
    <t>Model for the Variance</t>
  </si>
  <si>
    <t>Level-2 School Random Intercept Variance</t>
  </si>
  <si>
    <t>Level-2 Random Effects Correlation</t>
  </si>
  <si>
    <t>Level-1 Residual Variance</t>
  </si>
  <si>
    <t>Level-2 School Random Within-School PvsRF Slope Variance</t>
  </si>
  <si>
    <t>Within-School Simple Main Effect</t>
  </si>
  <si>
    <t>Linear Contextual Main Effect</t>
  </si>
  <si>
    <t>Quadratic Contextual Main Effect</t>
  </si>
  <si>
    <t>Within-School by Linear Contextual Interaction</t>
  </si>
  <si>
    <t>Within-School Main Effect</t>
  </si>
  <si>
    <t>20% Reduced, 10% Free</t>
  </si>
  <si>
    <t>PvR:</t>
  </si>
  <si>
    <t>RvF:</t>
  </si>
  <si>
    <t xml:space="preserve">  5% Reduced, 10% Free</t>
  </si>
  <si>
    <t>PvRF: Paid=0 versus Reduced or Free Lunch=1</t>
  </si>
  <si>
    <t>PRvF: Paid=0 versus Reduced or Free Lunch=1</t>
  </si>
  <si>
    <t>Note: Symbols fixed in Word version</t>
  </si>
  <si>
    <t>Holding Constant School Proportion Free Lunch:</t>
  </si>
  <si>
    <t>Holding Constant School Proportion Paid Lunch:</t>
  </si>
  <si>
    <t>Holding Constant School Proportion Reduced Lunch:</t>
  </si>
  <si>
    <t>20% Reduced, 20% Free</t>
  </si>
  <si>
    <t>10% Reduced, 40% Free</t>
  </si>
  <si>
    <t>30% Reduced, 10% Free</t>
  </si>
  <si>
    <t>10% Reduced, 30% Free</t>
  </si>
  <si>
    <t xml:space="preserve">  0% Reduced, 40% Free</t>
  </si>
  <si>
    <t>10% Reduced, 10% Free</t>
  </si>
  <si>
    <t>40% Reduced, 10% Free</t>
  </si>
  <si>
    <t>4b</t>
  </si>
  <si>
    <t>WC_PvRF slope</t>
  </si>
  <si>
    <t>WC_PRvF 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</si>
</sst>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0.000"/>
    <numFmt numFmtId="166" formatCode="0.0000000"/>
    <numFmt numFmtId="167" formatCode="0.0000"/>
    <numFmt numFmtId="168" formatCode="#,##0.0"/>
    <numFmt numFmtId="169" formatCode="0.000000"/>
    <numFmt numFmtId="170" formatCode=".000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3" fillId="0" borderId="0"/>
  </cellStyleXfs>
  <cellXfs count="75">
    <xf numFmtId="0" fontId="0" fillId="0" borderId="0" xfId="0"/>
    <xf numFmtId="0" fontId="7" fillId="0" borderId="0" xfId="2" applyFont="1" applyAlignment="1">
      <alignment horizontal="center" vertical="center" wrapText="1"/>
    </xf>
    <xf numFmtId="167" fontId="7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/>
    </xf>
    <xf numFmtId="164" fontId="8" fillId="0" borderId="0" xfId="2" applyNumberFormat="1" applyFont="1" applyAlignment="1">
      <alignment horizontal="center"/>
    </xf>
    <xf numFmtId="166" fontId="8" fillId="0" borderId="0" xfId="2" applyNumberFormat="1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1" fillId="0" borderId="0" xfId="2" applyFont="1"/>
    <xf numFmtId="3" fontId="1" fillId="0" borderId="0" xfId="2" applyNumberFormat="1" applyFont="1" applyAlignment="1">
      <alignment horizontal="center"/>
    </xf>
    <xf numFmtId="0" fontId="1" fillId="0" borderId="0" xfId="2" applyFont="1" applyAlignment="1">
      <alignment horizontal="center"/>
    </xf>
    <xf numFmtId="168" fontId="1" fillId="0" borderId="0" xfId="2" applyNumberFormat="1" applyFont="1" applyAlignment="1">
      <alignment horizontal="center"/>
    </xf>
    <xf numFmtId="166" fontId="1" fillId="0" borderId="0" xfId="2" applyNumberFormat="1" applyFont="1" applyAlignment="1">
      <alignment horizontal="center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left" wrapText="1" indent="2"/>
    </xf>
    <xf numFmtId="0" fontId="1" fillId="0" borderId="0" xfId="0" applyFont="1" applyAlignment="1">
      <alignment wrapText="1"/>
    </xf>
    <xf numFmtId="164" fontId="1" fillId="0" borderId="0" xfId="2" applyNumberFormat="1" applyFont="1" applyAlignment="1">
      <alignment horizontal="center"/>
    </xf>
    <xf numFmtId="165" fontId="0" fillId="0" borderId="0" xfId="0" applyNumberFormat="1"/>
    <xf numFmtId="164" fontId="0" fillId="0" borderId="0" xfId="0" applyNumberFormat="1"/>
    <xf numFmtId="0" fontId="11" fillId="0" borderId="0" xfId="0" applyFont="1"/>
    <xf numFmtId="0" fontId="11" fillId="0" borderId="0" xfId="0" applyFont="1" applyAlignment="1">
      <alignment horizontal="center"/>
    </xf>
    <xf numFmtId="2" fontId="0" fillId="0" borderId="0" xfId="0" applyNumberFormat="1"/>
    <xf numFmtId="4" fontId="1" fillId="0" borderId="0" xfId="2" applyNumberFormat="1" applyFont="1" applyAlignment="1">
      <alignment horizontal="center"/>
    </xf>
    <xf numFmtId="169" fontId="1" fillId="0" borderId="0" xfId="2" applyNumberFormat="1" applyFont="1"/>
    <xf numFmtId="165" fontId="10" fillId="0" borderId="0" xfId="0" applyNumberFormat="1" applyFont="1" applyAlignment="1">
      <alignment horizontal="center" wrapText="1"/>
    </xf>
    <xf numFmtId="165" fontId="1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wrapText="1"/>
    </xf>
    <xf numFmtId="1" fontId="0" fillId="0" borderId="0" xfId="0" applyNumberFormat="1"/>
    <xf numFmtId="0" fontId="12" fillId="0" borderId="2" xfId="0" applyFont="1" applyBorder="1" applyAlignment="1">
      <alignment horizontal="center"/>
    </xf>
    <xf numFmtId="2" fontId="13" fillId="0" borderId="0" xfId="0" applyNumberFormat="1" applyFont="1"/>
    <xf numFmtId="1" fontId="0" fillId="0" borderId="1" xfId="0" applyNumberFormat="1" applyBorder="1"/>
    <xf numFmtId="2" fontId="13" fillId="0" borderId="1" xfId="0" applyNumberFormat="1" applyFont="1" applyBorder="1"/>
    <xf numFmtId="2" fontId="0" fillId="0" borderId="1" xfId="0" applyNumberFormat="1" applyBorder="1"/>
    <xf numFmtId="0" fontId="0" fillId="0" borderId="1" xfId="0" applyBorder="1"/>
    <xf numFmtId="165" fontId="0" fillId="0" borderId="1" xfId="0" applyNumberFormat="1" applyBorder="1"/>
    <xf numFmtId="0" fontId="6" fillId="0" borderId="0" xfId="0" applyFont="1"/>
    <xf numFmtId="0" fontId="14" fillId="0" borderId="0" xfId="3" applyFont="1"/>
    <xf numFmtId="0" fontId="15" fillId="0" borderId="0" xfId="3" applyFont="1" applyAlignment="1">
      <alignment horizontal="center" vertical="center" wrapText="1"/>
    </xf>
    <xf numFmtId="0" fontId="14" fillId="0" borderId="0" xfId="3" applyFont="1" applyAlignment="1">
      <alignment wrapText="1"/>
    </xf>
    <xf numFmtId="165" fontId="14" fillId="0" borderId="0" xfId="3" applyNumberFormat="1" applyFont="1"/>
    <xf numFmtId="0" fontId="6" fillId="3" borderId="0" xfId="0" applyFont="1" applyFill="1"/>
    <xf numFmtId="0" fontId="14" fillId="0" borderId="0" xfId="3" applyFont="1" applyAlignment="1">
      <alignment horizontal="center"/>
    </xf>
    <xf numFmtId="0" fontId="14" fillId="0" borderId="0" xfId="3" applyFont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165" fontId="18" fillId="0" borderId="0" xfId="0" applyNumberFormat="1" applyFont="1"/>
    <xf numFmtId="170" fontId="18" fillId="0" borderId="0" xfId="0" applyNumberFormat="1" applyFont="1"/>
    <xf numFmtId="0" fontId="18" fillId="0" borderId="0" xfId="0" applyFont="1"/>
    <xf numFmtId="0" fontId="18" fillId="0" borderId="3" xfId="0" applyFont="1" applyBorder="1" applyAlignment="1">
      <alignment vertical="center" wrapText="1"/>
    </xf>
    <xf numFmtId="165" fontId="18" fillId="0" borderId="2" xfId="0" applyNumberFormat="1" applyFont="1" applyBorder="1" applyAlignment="1">
      <alignment horizontal="center" vertical="center"/>
    </xf>
    <xf numFmtId="170" fontId="18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11" fontId="18" fillId="0" borderId="0" xfId="0" applyNumberFormat="1" applyFont="1"/>
    <xf numFmtId="0" fontId="18" fillId="0" borderId="0" xfId="0" applyFont="1" applyAlignment="1">
      <alignment vertical="center" wrapText="1"/>
    </xf>
    <xf numFmtId="170" fontId="18" fillId="0" borderId="1" xfId="0" applyNumberFormat="1" applyFont="1" applyBorder="1"/>
    <xf numFmtId="0" fontId="18" fillId="0" borderId="1" xfId="0" applyFont="1" applyBorder="1" applyAlignment="1">
      <alignment wrapText="1"/>
    </xf>
    <xf numFmtId="165" fontId="18" fillId="0" borderId="1" xfId="0" applyNumberFormat="1" applyFont="1" applyBorder="1"/>
    <xf numFmtId="0" fontId="18" fillId="0" borderId="0" xfId="0" applyFont="1" applyAlignment="1">
      <alignment horizontal="left" wrapText="1" indent="2"/>
    </xf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0" fontId="18" fillId="0" borderId="0" xfId="0" applyFont="1" applyAlignment="1">
      <alignment horizontal="left"/>
    </xf>
    <xf numFmtId="0" fontId="6" fillId="2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15" fillId="2" borderId="0" xfId="3" applyFont="1" applyFill="1" applyAlignment="1">
      <alignment horizontal="center" vertical="center"/>
    </xf>
    <xf numFmtId="0" fontId="8" fillId="0" borderId="0" xfId="2" applyFont="1" applyAlignment="1">
      <alignment horizontal="center" wrapText="1"/>
    </xf>
    <xf numFmtId="0" fontId="7" fillId="2" borderId="0" xfId="2" applyFont="1" applyFill="1" applyAlignment="1">
      <alignment horizontal="center"/>
    </xf>
    <xf numFmtId="0" fontId="7" fillId="3" borderId="0" xfId="2" applyFont="1" applyFill="1" applyAlignment="1">
      <alignment horizontal="center"/>
    </xf>
    <xf numFmtId="0" fontId="7" fillId="2" borderId="0" xfId="0" applyFont="1" applyFill="1" applyAlignment="1">
      <alignment horizontal="center" wrapText="1"/>
    </xf>
    <xf numFmtId="165" fontId="7" fillId="3" borderId="0" xfId="0" applyNumberFormat="1" applyFont="1" applyFill="1" applyAlignment="1">
      <alignment horizontal="center" wrapText="1"/>
    </xf>
    <xf numFmtId="0" fontId="18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45726807297237"/>
          <c:y val="0.27074965348432567"/>
          <c:w val="0.83425055085706878"/>
          <c:h val="0.53066995487923563"/>
        </c:manualLayout>
      </c:layout>
      <c:lineChart>
        <c:grouping val="standard"/>
        <c:varyColors val="0"/>
        <c:ser>
          <c:idx val="0"/>
          <c:order val="0"/>
          <c:tx>
            <c:strRef>
              <c:f>Plots!$R$19</c:f>
              <c:strCache>
                <c:ptCount val="1"/>
                <c:pt idx="0">
                  <c:v>10% Reduced, 10% Free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Plots!$S$18:$U$18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Plots!$S$19:$U$19</c:f>
              <c:numCache>
                <c:formatCode>0.000</c:formatCode>
                <c:ptCount val="3"/>
                <c:pt idx="0">
                  <c:v>52.232600799999993</c:v>
                </c:pt>
                <c:pt idx="1">
                  <c:v>45.831284799999992</c:v>
                </c:pt>
                <c:pt idx="2">
                  <c:v>41.366024799999991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33-4959-8516-18048122596D}"/>
            </c:ext>
          </c:extLst>
        </c:ser>
        <c:ser>
          <c:idx val="1"/>
          <c:order val="1"/>
          <c:tx>
            <c:strRef>
              <c:f>Plots!$R$20</c:f>
              <c:strCache>
                <c:ptCount val="1"/>
                <c:pt idx="0">
                  <c:v>10% Reduced, 20% Free</c:v>
                </c:pt>
              </c:strCache>
            </c:strRef>
          </c:tx>
          <c:spPr>
            <a:ln w="28575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Plots!$S$18:$U$18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Plots!$S$20:$U$20</c:f>
              <c:numCache>
                <c:formatCode>0.000</c:formatCode>
                <c:ptCount val="3"/>
                <c:pt idx="0">
                  <c:v>50.758617199999996</c:v>
                </c:pt>
                <c:pt idx="1">
                  <c:v>44.924767199999998</c:v>
                </c:pt>
                <c:pt idx="2">
                  <c:v>40.459507199999997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33-4959-8516-18048122596D}"/>
            </c:ext>
          </c:extLst>
        </c:ser>
        <c:ser>
          <c:idx val="2"/>
          <c:order val="2"/>
          <c:tx>
            <c:strRef>
              <c:f>Plots!$R$21</c:f>
              <c:strCache>
                <c:ptCount val="1"/>
                <c:pt idx="0">
                  <c:v>10% Reduced, 30% Free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Plots!$S$18:$U$18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Plots!$S$21:$U$21</c:f>
              <c:numCache>
                <c:formatCode>0.000</c:formatCode>
                <c:ptCount val="3"/>
                <c:pt idx="0">
                  <c:v>49.048346799999997</c:v>
                </c:pt>
                <c:pt idx="1">
                  <c:v>43.781962800000002</c:v>
                </c:pt>
                <c:pt idx="2">
                  <c:v>39.316702800000002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33-4959-8516-18048122596D}"/>
            </c:ext>
          </c:extLst>
        </c:ser>
        <c:ser>
          <c:idx val="3"/>
          <c:order val="3"/>
          <c:tx>
            <c:strRef>
              <c:f>Plots!$R$22</c:f>
              <c:strCache>
                <c:ptCount val="1"/>
                <c:pt idx="0">
                  <c:v>10% Reduced, 40% Free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Plots!$S$18:$U$18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Plots!$S$22:$U$22</c:f>
              <c:numCache>
                <c:formatCode>0.000</c:formatCode>
                <c:ptCount val="3"/>
                <c:pt idx="0">
                  <c:v>47.101789599999996</c:v>
                </c:pt>
                <c:pt idx="1">
                  <c:v>42.402871599999997</c:v>
                </c:pt>
                <c:pt idx="2">
                  <c:v>37.937611599999997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33-4959-8516-180481225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8249728"/>
        <c:axId val="1921756256"/>
      </c:lineChart>
      <c:catAx>
        <c:axId val="1918249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Student Lunch Status</a:t>
                </a:r>
              </a:p>
            </c:rich>
          </c:tx>
          <c:layout>
            <c:manualLayout>
              <c:xMode val="edge"/>
              <c:yMode val="edge"/>
              <c:x val="0.39076703839967603"/>
              <c:y val="0.90423465423465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756256"/>
        <c:crosses val="autoZero"/>
        <c:auto val="1"/>
        <c:lblAlgn val="ctr"/>
        <c:lblOffset val="100"/>
        <c:noMultiLvlLbl val="0"/>
      </c:catAx>
      <c:valAx>
        <c:axId val="1921756256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Student Math</a:t>
                </a:r>
              </a:p>
            </c:rich>
          </c:tx>
          <c:layout>
            <c:manualLayout>
              <c:xMode val="edge"/>
              <c:yMode val="edge"/>
              <c:x val="1.9408054342552158E-2"/>
              <c:y val="0.245406518241163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24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268243762106156"/>
          <c:y val="3.6130536130536135E-2"/>
          <c:w val="0.74092883586058289"/>
          <c:h val="0.145715177211240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8825910120013"/>
          <c:y val="0.2633521219683605"/>
          <c:w val="0.83602191901584821"/>
          <c:h val="0.53893944609382849"/>
        </c:manualLayout>
      </c:layout>
      <c:lineChart>
        <c:grouping val="standard"/>
        <c:varyColors val="0"/>
        <c:ser>
          <c:idx val="0"/>
          <c:order val="0"/>
          <c:tx>
            <c:strRef>
              <c:f>Plots!$R$3</c:f>
              <c:strCache>
                <c:ptCount val="1"/>
                <c:pt idx="0">
                  <c:v>10% Reduced, 10% Free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Plots!$S$2:$U$2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Plots!$S$3:$U$3</c:f>
              <c:numCache>
                <c:formatCode>0.000</c:formatCode>
                <c:ptCount val="3"/>
                <c:pt idx="0">
                  <c:v>52.232600799999993</c:v>
                </c:pt>
                <c:pt idx="1">
                  <c:v>45.831284799999992</c:v>
                </c:pt>
                <c:pt idx="2">
                  <c:v>41.366024799999991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07-442F-A57D-552312F2CC19}"/>
            </c:ext>
          </c:extLst>
        </c:ser>
        <c:ser>
          <c:idx val="1"/>
          <c:order val="1"/>
          <c:tx>
            <c:strRef>
              <c:f>Plots!$R$4</c:f>
              <c:strCache>
                <c:ptCount val="1"/>
                <c:pt idx="0">
                  <c:v>20% Reduced, 10% Free</c:v>
                </c:pt>
              </c:strCache>
            </c:strRef>
          </c:tx>
          <c:spPr>
            <a:ln w="28575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Plots!$S$2:$U$2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Plots!$S$4:$U$4</c:f>
              <c:numCache>
                <c:formatCode>0.000</c:formatCode>
                <c:ptCount val="3"/>
                <c:pt idx="0">
                  <c:v>50.110945199999996</c:v>
                </c:pt>
                <c:pt idx="1">
                  <c:v>44.277095199999998</c:v>
                </c:pt>
                <c:pt idx="2">
                  <c:v>39.811835199999997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07-442F-A57D-552312F2CC19}"/>
            </c:ext>
          </c:extLst>
        </c:ser>
        <c:ser>
          <c:idx val="2"/>
          <c:order val="2"/>
          <c:tx>
            <c:strRef>
              <c:f>Plots!$R$5</c:f>
              <c:strCache>
                <c:ptCount val="1"/>
                <c:pt idx="0">
                  <c:v>30% Reduced, 10% Free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Plots!$S$2:$U$2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Plots!$S$5:$U$5</c:f>
              <c:numCache>
                <c:formatCode>0.000</c:formatCode>
                <c:ptCount val="3"/>
                <c:pt idx="0">
                  <c:v>47.753002799999997</c:v>
                </c:pt>
                <c:pt idx="1">
                  <c:v>42.486618800000002</c:v>
                </c:pt>
                <c:pt idx="2">
                  <c:v>38.021358800000002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07-442F-A57D-552312F2CC19}"/>
            </c:ext>
          </c:extLst>
        </c:ser>
        <c:ser>
          <c:idx val="3"/>
          <c:order val="3"/>
          <c:tx>
            <c:strRef>
              <c:f>Plots!$R$6</c:f>
              <c:strCache>
                <c:ptCount val="1"/>
                <c:pt idx="0">
                  <c:v>40% Reduced, 10% Free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Plots!$S$2:$U$2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Plots!$S$6:$U$6</c:f>
              <c:numCache>
                <c:formatCode>0.000</c:formatCode>
                <c:ptCount val="3"/>
                <c:pt idx="0">
                  <c:v>45.158773599999996</c:v>
                </c:pt>
                <c:pt idx="1">
                  <c:v>40.459855599999997</c:v>
                </c:pt>
                <c:pt idx="2">
                  <c:v>35.994595599999997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07-442F-A57D-552312F2C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8249728"/>
        <c:axId val="1921756256"/>
      </c:lineChart>
      <c:catAx>
        <c:axId val="1918249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Student Lunch Status</a:t>
                </a:r>
              </a:p>
            </c:rich>
          </c:tx>
          <c:layout>
            <c:manualLayout>
              <c:xMode val="edge"/>
              <c:yMode val="edge"/>
              <c:x val="0.39076703839967603"/>
              <c:y val="0.90423465423465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756256"/>
        <c:crosses val="autoZero"/>
        <c:auto val="1"/>
        <c:lblAlgn val="ctr"/>
        <c:lblOffset val="100"/>
        <c:noMultiLvlLbl val="0"/>
      </c:catAx>
      <c:valAx>
        <c:axId val="1921756256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Student Math</a:t>
                </a:r>
              </a:p>
            </c:rich>
          </c:tx>
          <c:layout>
            <c:manualLayout>
              <c:xMode val="edge"/>
              <c:yMode val="edge"/>
              <c:x val="1.9408054342552158E-2"/>
              <c:y val="0.245406518241163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24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268243762106156"/>
          <c:y val="3.6130536130536135E-2"/>
          <c:w val="0.74092883586058289"/>
          <c:h val="0.145715177211240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682382444129967"/>
          <c:y val="0.2738263540921021"/>
          <c:w val="0.83501437320334959"/>
          <c:h val="0.53480635588165115"/>
        </c:manualLayout>
      </c:layout>
      <c:lineChart>
        <c:grouping val="standard"/>
        <c:varyColors val="0"/>
        <c:ser>
          <c:idx val="0"/>
          <c:order val="0"/>
          <c:tx>
            <c:strRef>
              <c:f>Plots!$R$35</c:f>
              <c:strCache>
                <c:ptCount val="1"/>
                <c:pt idx="0">
                  <c:v>30% Reduced, 10% Free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Plots!$S$34:$U$34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Plots!$S$35:$U$35</c:f>
              <c:numCache>
                <c:formatCode>0.000</c:formatCode>
                <c:ptCount val="3"/>
                <c:pt idx="0">
                  <c:v>47.753002799999997</c:v>
                </c:pt>
                <c:pt idx="1">
                  <c:v>42.486618800000002</c:v>
                </c:pt>
                <c:pt idx="2">
                  <c:v>38.021358800000002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11-4B8B-ABEF-F63123124E7E}"/>
            </c:ext>
          </c:extLst>
        </c:ser>
        <c:ser>
          <c:idx val="1"/>
          <c:order val="1"/>
          <c:tx>
            <c:strRef>
              <c:f>Plots!$R$36</c:f>
              <c:strCache>
                <c:ptCount val="1"/>
                <c:pt idx="0">
                  <c:v>20% Reduced, 20% Free</c:v>
                </c:pt>
              </c:strCache>
            </c:strRef>
          </c:tx>
          <c:spPr>
            <a:ln w="28575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Plots!$S$34:$U$34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Plots!$S$36:$U$36</c:f>
              <c:numCache>
                <c:formatCode>0.000</c:formatCode>
                <c:ptCount val="3"/>
                <c:pt idx="0">
                  <c:v>48.400674799999997</c:v>
                </c:pt>
                <c:pt idx="1">
                  <c:v>43.134290800000002</c:v>
                </c:pt>
                <c:pt idx="2">
                  <c:v>38.669030800000002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11-4B8B-ABEF-F63123124E7E}"/>
            </c:ext>
          </c:extLst>
        </c:ser>
        <c:ser>
          <c:idx val="2"/>
          <c:order val="2"/>
          <c:tx>
            <c:strRef>
              <c:f>Plots!$R$37</c:f>
              <c:strCache>
                <c:ptCount val="1"/>
                <c:pt idx="0">
                  <c:v>10% Reduced, 30% Free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Plots!$S$34:$U$34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Plots!$S$37:$U$37</c:f>
              <c:numCache>
                <c:formatCode>0.000</c:formatCode>
                <c:ptCount val="3"/>
                <c:pt idx="0">
                  <c:v>49.048346799999997</c:v>
                </c:pt>
                <c:pt idx="1">
                  <c:v>43.781962800000002</c:v>
                </c:pt>
                <c:pt idx="2">
                  <c:v>39.316702800000002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B8B-ABEF-F63123124E7E}"/>
            </c:ext>
          </c:extLst>
        </c:ser>
        <c:ser>
          <c:idx val="3"/>
          <c:order val="3"/>
          <c:tx>
            <c:strRef>
              <c:f>Plots!$R$38</c:f>
              <c:strCache>
                <c:ptCount val="1"/>
                <c:pt idx="0">
                  <c:v>  0% Reduced, 40% Free</c:v>
                </c:pt>
              </c:strCache>
            </c:strRef>
          </c:tx>
          <c:spPr>
            <a:ln w="28575" cap="rnd">
              <a:solidFill>
                <a:srgbClr val="7030A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Plots!$S$34:$U$34</c:f>
              <c:strCache>
                <c:ptCount val="3"/>
                <c:pt idx="0">
                  <c:v>Paid</c:v>
                </c:pt>
                <c:pt idx="1">
                  <c:v>Reduced</c:v>
                </c:pt>
                <c:pt idx="2">
                  <c:v>Free</c:v>
                </c:pt>
              </c:strCache>
            </c:strRef>
          </c:cat>
          <c:val>
            <c:numRef>
              <c:f>Plots!$S$38:$U$38</c:f>
              <c:numCache>
                <c:formatCode>0.000</c:formatCode>
                <c:ptCount val="3"/>
                <c:pt idx="0">
                  <c:v>49.696018799999997</c:v>
                </c:pt>
                <c:pt idx="1">
                  <c:v>44.429634800000002</c:v>
                </c:pt>
                <c:pt idx="2">
                  <c:v>39.964374800000002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111-4B8B-ABEF-F63123124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8249728"/>
        <c:axId val="1921756256"/>
      </c:lineChart>
      <c:catAx>
        <c:axId val="1918249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Student Lunch Status</a:t>
                </a:r>
              </a:p>
            </c:rich>
          </c:tx>
          <c:layout>
            <c:manualLayout>
              <c:xMode val="edge"/>
              <c:yMode val="edge"/>
              <c:x val="0.39076703839967603"/>
              <c:y val="0.904234654234654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756256"/>
        <c:crosses val="autoZero"/>
        <c:auto val="1"/>
        <c:lblAlgn val="ctr"/>
        <c:lblOffset val="100"/>
        <c:noMultiLvlLbl val="0"/>
      </c:catAx>
      <c:valAx>
        <c:axId val="1921756256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Predicted Student Math</a:t>
                </a:r>
              </a:p>
            </c:rich>
          </c:tx>
          <c:layout>
            <c:manualLayout>
              <c:xMode val="edge"/>
              <c:yMode val="edge"/>
              <c:x val="1.9408054342552158E-2"/>
              <c:y val="0.245406518241163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249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268243762106156"/>
          <c:y val="3.6130536130536135E-2"/>
          <c:w val="0.74092883586058289"/>
          <c:h val="0.145715177211240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53340</xdr:colOff>
      <xdr:row>16</xdr:row>
      <xdr:rowOff>7620</xdr:rowOff>
    </xdr:from>
    <xdr:to>
      <xdr:col>28</xdr:col>
      <xdr:colOff>807720</xdr:colOff>
      <xdr:row>30</xdr:row>
      <xdr:rowOff>160020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B03256-7EAF-B64F-D2C7-0C1F823C87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38100</xdr:colOff>
      <xdr:row>0</xdr:row>
      <xdr:rowOff>38100</xdr:rowOff>
    </xdr:from>
    <xdr:to>
      <xdr:col>28</xdr:col>
      <xdr:colOff>844799</xdr:colOff>
      <xdr:row>15</xdr:row>
      <xdr:rowOff>83820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5CC940-ECB9-4A1A-A3DD-AD03C91190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68580</xdr:colOff>
      <xdr:row>32</xdr:row>
      <xdr:rowOff>22860</xdr:rowOff>
    </xdr:from>
    <xdr:to>
      <xdr:col>28</xdr:col>
      <xdr:colOff>845382</xdr:colOff>
      <xdr:row>46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0D2AE3-CED8-4164-817F-01114140A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0.0131</cdr:x>
      <cdr:y>0.01166</cdr:y>
    </cdr:from>
    <cdr:to>
      <cdr:x>0.24891</cdr:x>
      <cdr:y>0.21212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F46B907-C49A-2915-1220-3EE93C31E16D}"/>
            </a:ext>
          </a:extLst>
        </cdr:cNvPr>
        <cdr:cNvSpPr txBox="1"/>
      </cdr:nvSpPr>
      <cdr:spPr>
        <a:xfrm xmlns:a="http://schemas.openxmlformats.org/drawingml/2006/main">
          <a:off x="68580" y="38100"/>
          <a:ext cx="1234440" cy="655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School Lunch Composition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0.0131</cdr:x>
      <cdr:y>0.01166</cdr:y>
    </cdr:from>
    <cdr:to>
      <cdr:x>0.24891</cdr:x>
      <cdr:y>0.21212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F46B907-C49A-2915-1220-3EE93C31E16D}"/>
            </a:ext>
          </a:extLst>
        </cdr:cNvPr>
        <cdr:cNvSpPr txBox="1"/>
      </cdr:nvSpPr>
      <cdr:spPr>
        <a:xfrm xmlns:a="http://schemas.openxmlformats.org/drawingml/2006/main">
          <a:off x="68580" y="38100"/>
          <a:ext cx="1234440" cy="655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School Lunch Composition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0.0131</cdr:x>
      <cdr:y>0.01166</cdr:y>
    </cdr:from>
    <cdr:to>
      <cdr:x>0.24891</cdr:x>
      <cdr:y>0.21212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F46B907-C49A-2915-1220-3EE93C31E16D}"/>
            </a:ext>
          </a:extLst>
        </cdr:cNvPr>
        <cdr:cNvSpPr txBox="1"/>
      </cdr:nvSpPr>
      <cdr:spPr>
        <a:xfrm xmlns:a="http://schemas.openxmlformats.org/drawingml/2006/main">
          <a:off x="68580" y="38100"/>
          <a:ext cx="1234440" cy="6553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School Lunch Composition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"/>
  <sheetViews>
    <sheetView workbookViewId="0">
      <selection activeCell="E2" sqref="E2:G2"/>
    </sheetView>
  </sheetViews>
  <sheetFormatPr defaultColWidth="9" defaultRowHeight="14.4" x14ac:dyDescent="0.3"/>
  <cols>
    <col min="1" max="1" width="29.44140625" customWidth="1"/>
    <col min="2" max="2" width="15.88671875" customWidth="1"/>
    <col min="3" max="3" width="10.5546875" bestFit="1" customWidth="1"/>
    <col min="4" max="4" width="16.44140625" customWidth="1"/>
    <col min="5" max="5" width="10" customWidth="1"/>
    <col min="6" max="6" width="10.21875" bestFit="1" customWidth="1"/>
    <col min="7" max="7" width="9.5546875" bestFit="1" customWidth="1"/>
  </cols>
  <sheetData>
    <row r="1" spans="1:7" x14ac:dyDescent="0.3">
      <c r="A1" s="22" t="s">
        <v>8</v>
      </c>
      <c r="B1" s="22"/>
    </row>
    <row r="2" spans="1:7" x14ac:dyDescent="0.3">
      <c r="A2" s="65" t="s">
        <v>37</v>
      </c>
      <c r="B2" s="65"/>
      <c r="C2" s="65"/>
      <c r="D2" s="65"/>
      <c r="E2" s="66" t="s">
        <v>26</v>
      </c>
      <c r="F2" s="66"/>
      <c r="G2" s="66"/>
    </row>
    <row r="3" spans="1:7" x14ac:dyDescent="0.3">
      <c r="A3" s="23" t="s">
        <v>0</v>
      </c>
      <c r="B3" s="23" t="s">
        <v>2</v>
      </c>
      <c r="C3" s="23" t="s">
        <v>3</v>
      </c>
      <c r="D3" s="23" t="s">
        <v>4</v>
      </c>
      <c r="E3" s="23" t="s">
        <v>5</v>
      </c>
      <c r="F3" s="23" t="s">
        <v>6</v>
      </c>
      <c r="G3" s="23" t="s">
        <v>7</v>
      </c>
    </row>
    <row r="5" spans="1:7" x14ac:dyDescent="0.3">
      <c r="A5" t="s">
        <v>17</v>
      </c>
      <c r="B5" t="s">
        <v>18</v>
      </c>
      <c r="C5" s="20">
        <v>47.755830000000003</v>
      </c>
      <c r="D5" s="20">
        <v>45.453000000000003</v>
      </c>
      <c r="E5" s="20">
        <f>1.96*SQRT(D5)</f>
        <v>13.214092658975872</v>
      </c>
      <c r="F5" s="20">
        <f xml:space="preserve"> C5-E5</f>
        <v>34.541737341024131</v>
      </c>
      <c r="G5" s="20">
        <f>C5+E5</f>
        <v>60.969922658975875</v>
      </c>
    </row>
    <row r="6" spans="1:7" x14ac:dyDescent="0.3">
      <c r="C6" s="20"/>
      <c r="D6" s="20"/>
      <c r="E6" s="20"/>
      <c r="F6" s="20"/>
      <c r="G6" s="20"/>
    </row>
    <row r="7" spans="1:7" x14ac:dyDescent="0.3">
      <c r="A7" t="s">
        <v>20</v>
      </c>
      <c r="B7" t="s">
        <v>19</v>
      </c>
      <c r="C7" s="20">
        <v>-8.4386399999999995</v>
      </c>
      <c r="D7" s="20">
        <v>14.209</v>
      </c>
      <c r="E7" s="20">
        <f>1.96*SQRT(D7)</f>
        <v>7.3881861373411537</v>
      </c>
      <c r="F7" s="20">
        <f xml:space="preserve"> C7-E7</f>
        <v>-15.826826137341154</v>
      </c>
      <c r="G7" s="20">
        <f>C7+E7</f>
        <v>-1.0504538626588458</v>
      </c>
    </row>
  </sheetData>
  <mergeCells count="2">
    <mergeCell ref="A2:D2"/>
    <mergeCell ref="E2:G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E5B51-726B-45B4-8D56-79722D9650CB}">
  <dimension ref="A1:H5"/>
  <sheetViews>
    <sheetView tabSelected="1" workbookViewId="0">
      <selection activeCell="D10" sqref="D10"/>
    </sheetView>
  </sheetViews>
  <sheetFormatPr defaultColWidth="9" defaultRowHeight="14.4" x14ac:dyDescent="0.3"/>
  <cols>
    <col min="1" max="1" width="9" style="45"/>
    <col min="2" max="2" width="15.5546875" style="40" customWidth="1"/>
    <col min="3" max="3" width="10.44140625" style="40" customWidth="1"/>
    <col min="4" max="4" width="9" style="40"/>
    <col min="5" max="5" width="10.109375" style="40" customWidth="1"/>
    <col min="6" max="6" width="9.6640625" style="40" customWidth="1"/>
    <col min="7" max="7" width="1.109375" style="40" customWidth="1"/>
    <col min="8" max="8" width="11" style="40" customWidth="1"/>
    <col min="9" max="16384" width="9" style="40"/>
  </cols>
  <sheetData>
    <row r="1" spans="1:8" x14ac:dyDescent="0.3">
      <c r="C1" s="67" t="s">
        <v>37</v>
      </c>
      <c r="D1" s="67"/>
      <c r="E1" s="67"/>
      <c r="F1" s="67"/>
      <c r="H1" s="44" t="s">
        <v>36</v>
      </c>
    </row>
    <row r="2" spans="1:8" s="42" customFormat="1" ht="43.2" x14ac:dyDescent="0.3">
      <c r="A2" s="46" t="s">
        <v>0</v>
      </c>
      <c r="B2" s="41" t="s">
        <v>66</v>
      </c>
      <c r="C2" s="41" t="s">
        <v>67</v>
      </c>
      <c r="D2" s="41" t="s">
        <v>68</v>
      </c>
      <c r="E2" s="41" t="s">
        <v>69</v>
      </c>
      <c r="F2" s="41" t="s">
        <v>70</v>
      </c>
      <c r="H2" s="41" t="s">
        <v>71</v>
      </c>
    </row>
    <row r="3" spans="1:8" x14ac:dyDescent="0.3">
      <c r="A3" s="45">
        <v>1</v>
      </c>
      <c r="B3" s="40" t="s">
        <v>18</v>
      </c>
      <c r="C3" s="40">
        <v>45.452869999999997</v>
      </c>
      <c r="D3" s="40">
        <v>253.17590000000001</v>
      </c>
      <c r="E3" s="40">
        <v>139</v>
      </c>
      <c r="F3" s="40">
        <v>1</v>
      </c>
      <c r="H3" s="43">
        <f>C3/(C3+(D3/(E3*F3)))</f>
        <v>0.96147145176056559</v>
      </c>
    </row>
    <row r="4" spans="1:8" x14ac:dyDescent="0.3">
      <c r="A4" s="45" t="s">
        <v>72</v>
      </c>
      <c r="B4" s="40" t="s">
        <v>105</v>
      </c>
      <c r="C4" s="40">
        <v>14.209</v>
      </c>
      <c r="D4" s="40">
        <v>236.792</v>
      </c>
      <c r="E4" s="40">
        <v>139</v>
      </c>
      <c r="F4" s="40">
        <v>0.16400000000000001</v>
      </c>
      <c r="H4" s="43">
        <f>C4/(C4+(D4/(E4*F4)))</f>
        <v>0.57768531072328677</v>
      </c>
    </row>
    <row r="5" spans="1:8" x14ac:dyDescent="0.3">
      <c r="A5" s="45" t="s">
        <v>104</v>
      </c>
      <c r="B5" s="40" t="s">
        <v>106</v>
      </c>
      <c r="C5" s="40">
        <v>0.71730000000000005</v>
      </c>
      <c r="D5" s="40">
        <v>235.69739999999999</v>
      </c>
      <c r="E5" s="40">
        <v>139</v>
      </c>
      <c r="F5" s="43">
        <v>0.14000000000000001</v>
      </c>
      <c r="H5" s="43">
        <f>C5/(C5+(D5/(E5*F5)))</f>
        <v>5.591155332589607E-2</v>
      </c>
    </row>
  </sheetData>
  <mergeCells count="1">
    <mergeCell ref="C1:F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zoomScale="115" zoomScaleNormal="115" workbookViewId="0">
      <pane ySplit="3" topLeftCell="A4" activePane="bottomLeft" state="frozen"/>
      <selection pane="bottomLeft" activeCell="B8" sqref="B8"/>
    </sheetView>
  </sheetViews>
  <sheetFormatPr defaultColWidth="9" defaultRowHeight="13.8" x14ac:dyDescent="0.3"/>
  <cols>
    <col min="1" max="1" width="28.5546875" style="11" bestFit="1" customWidth="1"/>
    <col min="2" max="2" width="8.21875" style="19" bestFit="1" customWidth="1"/>
    <col min="3" max="3" width="6" style="13" bestFit="1" customWidth="1"/>
    <col min="4" max="5" width="8.6640625" style="13" bestFit="1" customWidth="1"/>
    <col min="6" max="6" width="9.77734375" style="15" customWidth="1"/>
    <col min="7" max="7" width="8.44140625" style="11" bestFit="1" customWidth="1"/>
    <col min="8" max="16384" width="9" style="11"/>
  </cols>
  <sheetData>
    <row r="1" spans="1:7" ht="30.6" customHeight="1" x14ac:dyDescent="0.3">
      <c r="A1" s="68" t="s">
        <v>1</v>
      </c>
      <c r="B1" s="68"/>
      <c r="C1" s="68"/>
      <c r="D1" s="68"/>
      <c r="E1" s="68"/>
      <c r="F1" s="68"/>
    </row>
    <row r="2" spans="1:7" x14ac:dyDescent="0.3">
      <c r="A2" s="69" t="s">
        <v>37</v>
      </c>
      <c r="B2" s="69"/>
      <c r="C2" s="69"/>
      <c r="D2" s="70" t="s">
        <v>26</v>
      </c>
      <c r="E2" s="70"/>
      <c r="F2" s="70"/>
      <c r="G2" s="70"/>
    </row>
    <row r="3" spans="1:7" ht="31.95" customHeight="1" x14ac:dyDescent="0.3">
      <c r="A3" s="3" t="s">
        <v>0</v>
      </c>
      <c r="B3" s="1" t="s">
        <v>9</v>
      </c>
      <c r="C3" s="1" t="s">
        <v>10</v>
      </c>
      <c r="D3" s="1" t="s">
        <v>11</v>
      </c>
      <c r="E3" s="1" t="s">
        <v>12</v>
      </c>
      <c r="F3" s="2" t="s">
        <v>24</v>
      </c>
      <c r="G3" s="2" t="s">
        <v>25</v>
      </c>
    </row>
    <row r="4" spans="1:7" x14ac:dyDescent="0.3">
      <c r="A4" s="4"/>
      <c r="B4" s="5"/>
      <c r="C4" s="4"/>
      <c r="D4" s="4"/>
      <c r="E4" s="4"/>
      <c r="F4" s="6"/>
      <c r="G4" s="4"/>
    </row>
    <row r="5" spans="1:7" x14ac:dyDescent="0.3">
      <c r="A5" s="18" t="s">
        <v>21</v>
      </c>
      <c r="B5" s="12">
        <v>108961.85</v>
      </c>
      <c r="C5" s="13">
        <v>5</v>
      </c>
      <c r="D5" s="11"/>
      <c r="E5" s="11"/>
      <c r="F5" s="11"/>
    </row>
    <row r="6" spans="1:7" x14ac:dyDescent="0.3">
      <c r="A6" s="18" t="s">
        <v>22</v>
      </c>
      <c r="B6" s="12">
        <v>108871.88499999999</v>
      </c>
      <c r="C6" s="13">
        <v>7</v>
      </c>
      <c r="D6" s="14"/>
    </row>
    <row r="7" spans="1:7" x14ac:dyDescent="0.3">
      <c r="A7" s="17" t="s">
        <v>23</v>
      </c>
      <c r="B7" s="12"/>
      <c r="D7" s="25">
        <f>ABS(B5-B6)</f>
        <v>89.965000000011059</v>
      </c>
      <c r="E7" s="13">
        <f>ABS(C5-C6)</f>
        <v>2</v>
      </c>
      <c r="F7" s="15">
        <f>CHIDIST(D7,E7)</f>
        <v>2.9130535469612715E-20</v>
      </c>
      <c r="G7" s="26">
        <f>0.5*CHIDIST(D7,E7)+0.5*(CHIDIST(D7,(E7-1)))</f>
        <v>1.577732095905249E-20</v>
      </c>
    </row>
    <row r="8" spans="1:7" x14ac:dyDescent="0.3">
      <c r="A8" s="18"/>
      <c r="B8" s="12"/>
      <c r="D8" s="14"/>
    </row>
    <row r="9" spans="1:7" x14ac:dyDescent="0.3">
      <c r="A9" s="17"/>
      <c r="B9" s="12"/>
      <c r="D9" s="14"/>
    </row>
    <row r="10" spans="1:7" x14ac:dyDescent="0.3">
      <c r="A10" s="18"/>
      <c r="B10" s="12"/>
      <c r="D10" s="14"/>
    </row>
    <row r="11" spans="1:7" x14ac:dyDescent="0.3">
      <c r="A11" s="17"/>
      <c r="B11" s="12"/>
      <c r="D11" s="14"/>
    </row>
    <row r="12" spans="1:7" x14ac:dyDescent="0.3">
      <c r="A12" s="17"/>
      <c r="B12" s="14"/>
      <c r="D12" s="14"/>
    </row>
    <row r="13" spans="1:7" x14ac:dyDescent="0.3">
      <c r="A13" s="18"/>
      <c r="B13" s="14"/>
      <c r="D13" s="14"/>
    </row>
  </sheetData>
  <mergeCells count="3">
    <mergeCell ref="A1:F1"/>
    <mergeCell ref="A2:C2"/>
    <mergeCell ref="D2:G2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"/>
  <sheetViews>
    <sheetView zoomScale="115" zoomScaleNormal="115" workbookViewId="0">
      <pane ySplit="2" topLeftCell="A3" activePane="bottomLeft" state="frozen"/>
      <selection pane="bottomLeft" activeCell="A7" sqref="A7"/>
    </sheetView>
  </sheetViews>
  <sheetFormatPr defaultRowHeight="13.8" x14ac:dyDescent="0.3"/>
  <cols>
    <col min="1" max="1" width="34.109375" style="18" customWidth="1"/>
    <col min="2" max="2" width="9.6640625" style="28" customWidth="1"/>
    <col min="3" max="3" width="13.33203125" style="28" customWidth="1"/>
    <col min="4" max="4" width="9.88671875" style="28" customWidth="1"/>
    <col min="5" max="5" width="2.21875" style="18" customWidth="1"/>
    <col min="6" max="6" width="9.44140625" style="28" bestFit="1" customWidth="1"/>
    <col min="7" max="7" width="10.44140625" style="28" customWidth="1"/>
    <col min="8" max="8" width="12.109375" style="28" bestFit="1" customWidth="1"/>
    <col min="9" max="9" width="2" style="28" customWidth="1"/>
    <col min="10" max="11" width="9" style="28"/>
    <col min="12" max="12" width="10.33203125" style="28" customWidth="1"/>
    <col min="13" max="256" width="9" style="18"/>
    <col min="257" max="257" width="34.88671875" style="18" customWidth="1"/>
    <col min="258" max="258" width="9.6640625" style="18" customWidth="1"/>
    <col min="259" max="259" width="13.33203125" style="18" customWidth="1"/>
    <col min="260" max="260" width="14.109375" style="18" customWidth="1"/>
    <col min="261" max="261" width="4.109375" style="18" customWidth="1"/>
    <col min="262" max="262" width="11.33203125" style="18" customWidth="1"/>
    <col min="263" max="263" width="11.33203125" style="18" bestFit="1" customWidth="1"/>
    <col min="264" max="264" width="14.33203125" style="18" customWidth="1"/>
    <col min="265" max="512" width="9" style="18"/>
    <col min="513" max="513" width="34.88671875" style="18" customWidth="1"/>
    <col min="514" max="514" width="9.6640625" style="18" customWidth="1"/>
    <col min="515" max="515" width="13.33203125" style="18" customWidth="1"/>
    <col min="516" max="516" width="14.109375" style="18" customWidth="1"/>
    <col min="517" max="517" width="4.109375" style="18" customWidth="1"/>
    <col min="518" max="518" width="11.33203125" style="18" customWidth="1"/>
    <col min="519" max="519" width="11.33203125" style="18" bestFit="1" customWidth="1"/>
    <col min="520" max="520" width="14.33203125" style="18" customWidth="1"/>
    <col min="521" max="768" width="9" style="18"/>
    <col min="769" max="769" width="34.88671875" style="18" customWidth="1"/>
    <col min="770" max="770" width="9.6640625" style="18" customWidth="1"/>
    <col min="771" max="771" width="13.33203125" style="18" customWidth="1"/>
    <col min="772" max="772" width="14.109375" style="18" customWidth="1"/>
    <col min="773" max="773" width="4.109375" style="18" customWidth="1"/>
    <col min="774" max="774" width="11.33203125" style="18" customWidth="1"/>
    <col min="775" max="775" width="11.33203125" style="18" bestFit="1" customWidth="1"/>
    <col min="776" max="776" width="14.33203125" style="18" customWidth="1"/>
    <col min="777" max="1024" width="9" style="18"/>
    <col min="1025" max="1025" width="34.88671875" style="18" customWidth="1"/>
    <col min="1026" max="1026" width="9.6640625" style="18" customWidth="1"/>
    <col min="1027" max="1027" width="13.33203125" style="18" customWidth="1"/>
    <col min="1028" max="1028" width="14.109375" style="18" customWidth="1"/>
    <col min="1029" max="1029" width="4.109375" style="18" customWidth="1"/>
    <col min="1030" max="1030" width="11.33203125" style="18" customWidth="1"/>
    <col min="1031" max="1031" width="11.33203125" style="18" bestFit="1" customWidth="1"/>
    <col min="1032" max="1032" width="14.33203125" style="18" customWidth="1"/>
    <col min="1033" max="1280" width="9" style="18"/>
    <col min="1281" max="1281" width="34.88671875" style="18" customWidth="1"/>
    <col min="1282" max="1282" width="9.6640625" style="18" customWidth="1"/>
    <col min="1283" max="1283" width="13.33203125" style="18" customWidth="1"/>
    <col min="1284" max="1284" width="14.109375" style="18" customWidth="1"/>
    <col min="1285" max="1285" width="4.109375" style="18" customWidth="1"/>
    <col min="1286" max="1286" width="11.33203125" style="18" customWidth="1"/>
    <col min="1287" max="1287" width="11.33203125" style="18" bestFit="1" customWidth="1"/>
    <col min="1288" max="1288" width="14.33203125" style="18" customWidth="1"/>
    <col min="1289" max="1536" width="9" style="18"/>
    <col min="1537" max="1537" width="34.88671875" style="18" customWidth="1"/>
    <col min="1538" max="1538" width="9.6640625" style="18" customWidth="1"/>
    <col min="1539" max="1539" width="13.33203125" style="18" customWidth="1"/>
    <col min="1540" max="1540" width="14.109375" style="18" customWidth="1"/>
    <col min="1541" max="1541" width="4.109375" style="18" customWidth="1"/>
    <col min="1542" max="1542" width="11.33203125" style="18" customWidth="1"/>
    <col min="1543" max="1543" width="11.33203125" style="18" bestFit="1" customWidth="1"/>
    <col min="1544" max="1544" width="14.33203125" style="18" customWidth="1"/>
    <col min="1545" max="1792" width="9" style="18"/>
    <col min="1793" max="1793" width="34.88671875" style="18" customWidth="1"/>
    <col min="1794" max="1794" width="9.6640625" style="18" customWidth="1"/>
    <col min="1795" max="1795" width="13.33203125" style="18" customWidth="1"/>
    <col min="1796" max="1796" width="14.109375" style="18" customWidth="1"/>
    <col min="1797" max="1797" width="4.109375" style="18" customWidth="1"/>
    <col min="1798" max="1798" width="11.33203125" style="18" customWidth="1"/>
    <col min="1799" max="1799" width="11.33203125" style="18" bestFit="1" customWidth="1"/>
    <col min="1800" max="1800" width="14.33203125" style="18" customWidth="1"/>
    <col min="1801" max="2048" width="9" style="18"/>
    <col min="2049" max="2049" width="34.88671875" style="18" customWidth="1"/>
    <col min="2050" max="2050" width="9.6640625" style="18" customWidth="1"/>
    <col min="2051" max="2051" width="13.33203125" style="18" customWidth="1"/>
    <col min="2052" max="2052" width="14.109375" style="18" customWidth="1"/>
    <col min="2053" max="2053" width="4.109375" style="18" customWidth="1"/>
    <col min="2054" max="2054" width="11.33203125" style="18" customWidth="1"/>
    <col min="2055" max="2055" width="11.33203125" style="18" bestFit="1" customWidth="1"/>
    <col min="2056" max="2056" width="14.33203125" style="18" customWidth="1"/>
    <col min="2057" max="2304" width="9" style="18"/>
    <col min="2305" max="2305" width="34.88671875" style="18" customWidth="1"/>
    <col min="2306" max="2306" width="9.6640625" style="18" customWidth="1"/>
    <col min="2307" max="2307" width="13.33203125" style="18" customWidth="1"/>
    <col min="2308" max="2308" width="14.109375" style="18" customWidth="1"/>
    <col min="2309" max="2309" width="4.109375" style="18" customWidth="1"/>
    <col min="2310" max="2310" width="11.33203125" style="18" customWidth="1"/>
    <col min="2311" max="2311" width="11.33203125" style="18" bestFit="1" customWidth="1"/>
    <col min="2312" max="2312" width="14.33203125" style="18" customWidth="1"/>
    <col min="2313" max="2560" width="9" style="18"/>
    <col min="2561" max="2561" width="34.88671875" style="18" customWidth="1"/>
    <col min="2562" max="2562" width="9.6640625" style="18" customWidth="1"/>
    <col min="2563" max="2563" width="13.33203125" style="18" customWidth="1"/>
    <col min="2564" max="2564" width="14.109375" style="18" customWidth="1"/>
    <col min="2565" max="2565" width="4.109375" style="18" customWidth="1"/>
    <col min="2566" max="2566" width="11.33203125" style="18" customWidth="1"/>
    <col min="2567" max="2567" width="11.33203125" style="18" bestFit="1" customWidth="1"/>
    <col min="2568" max="2568" width="14.33203125" style="18" customWidth="1"/>
    <col min="2569" max="2816" width="9" style="18"/>
    <col min="2817" max="2817" width="34.88671875" style="18" customWidth="1"/>
    <col min="2818" max="2818" width="9.6640625" style="18" customWidth="1"/>
    <col min="2819" max="2819" width="13.33203125" style="18" customWidth="1"/>
    <col min="2820" max="2820" width="14.109375" style="18" customWidth="1"/>
    <col min="2821" max="2821" width="4.109375" style="18" customWidth="1"/>
    <col min="2822" max="2822" width="11.33203125" style="18" customWidth="1"/>
    <col min="2823" max="2823" width="11.33203125" style="18" bestFit="1" customWidth="1"/>
    <col min="2824" max="2824" width="14.33203125" style="18" customWidth="1"/>
    <col min="2825" max="3072" width="9" style="18"/>
    <col min="3073" max="3073" width="34.88671875" style="18" customWidth="1"/>
    <col min="3074" max="3074" width="9.6640625" style="18" customWidth="1"/>
    <col min="3075" max="3075" width="13.33203125" style="18" customWidth="1"/>
    <col min="3076" max="3076" width="14.109375" style="18" customWidth="1"/>
    <col min="3077" max="3077" width="4.109375" style="18" customWidth="1"/>
    <col min="3078" max="3078" width="11.33203125" style="18" customWidth="1"/>
    <col min="3079" max="3079" width="11.33203125" style="18" bestFit="1" customWidth="1"/>
    <col min="3080" max="3080" width="14.33203125" style="18" customWidth="1"/>
    <col min="3081" max="3328" width="9" style="18"/>
    <col min="3329" max="3329" width="34.88671875" style="18" customWidth="1"/>
    <col min="3330" max="3330" width="9.6640625" style="18" customWidth="1"/>
    <col min="3331" max="3331" width="13.33203125" style="18" customWidth="1"/>
    <col min="3332" max="3332" width="14.109375" style="18" customWidth="1"/>
    <col min="3333" max="3333" width="4.109375" style="18" customWidth="1"/>
    <col min="3334" max="3334" width="11.33203125" style="18" customWidth="1"/>
    <col min="3335" max="3335" width="11.33203125" style="18" bestFit="1" customWidth="1"/>
    <col min="3336" max="3336" width="14.33203125" style="18" customWidth="1"/>
    <col min="3337" max="3584" width="9" style="18"/>
    <col min="3585" max="3585" width="34.88671875" style="18" customWidth="1"/>
    <col min="3586" max="3586" width="9.6640625" style="18" customWidth="1"/>
    <col min="3587" max="3587" width="13.33203125" style="18" customWidth="1"/>
    <col min="3588" max="3588" width="14.109375" style="18" customWidth="1"/>
    <col min="3589" max="3589" width="4.109375" style="18" customWidth="1"/>
    <col min="3590" max="3590" width="11.33203125" style="18" customWidth="1"/>
    <col min="3591" max="3591" width="11.33203125" style="18" bestFit="1" customWidth="1"/>
    <col min="3592" max="3592" width="14.33203125" style="18" customWidth="1"/>
    <col min="3593" max="3840" width="9" style="18"/>
    <col min="3841" max="3841" width="34.88671875" style="18" customWidth="1"/>
    <col min="3842" max="3842" width="9.6640625" style="18" customWidth="1"/>
    <col min="3843" max="3843" width="13.33203125" style="18" customWidth="1"/>
    <col min="3844" max="3844" width="14.109375" style="18" customWidth="1"/>
    <col min="3845" max="3845" width="4.109375" style="18" customWidth="1"/>
    <col min="3846" max="3846" width="11.33203125" style="18" customWidth="1"/>
    <col min="3847" max="3847" width="11.33203125" style="18" bestFit="1" customWidth="1"/>
    <col min="3848" max="3848" width="14.33203125" style="18" customWidth="1"/>
    <col min="3849" max="4096" width="9" style="18"/>
    <col min="4097" max="4097" width="34.88671875" style="18" customWidth="1"/>
    <col min="4098" max="4098" width="9.6640625" style="18" customWidth="1"/>
    <col min="4099" max="4099" width="13.33203125" style="18" customWidth="1"/>
    <col min="4100" max="4100" width="14.109375" style="18" customWidth="1"/>
    <col min="4101" max="4101" width="4.109375" style="18" customWidth="1"/>
    <col min="4102" max="4102" width="11.33203125" style="18" customWidth="1"/>
    <col min="4103" max="4103" width="11.33203125" style="18" bestFit="1" customWidth="1"/>
    <col min="4104" max="4104" width="14.33203125" style="18" customWidth="1"/>
    <col min="4105" max="4352" width="9" style="18"/>
    <col min="4353" max="4353" width="34.88671875" style="18" customWidth="1"/>
    <col min="4354" max="4354" width="9.6640625" style="18" customWidth="1"/>
    <col min="4355" max="4355" width="13.33203125" style="18" customWidth="1"/>
    <col min="4356" max="4356" width="14.109375" style="18" customWidth="1"/>
    <col min="4357" max="4357" width="4.109375" style="18" customWidth="1"/>
    <col min="4358" max="4358" width="11.33203125" style="18" customWidth="1"/>
    <col min="4359" max="4359" width="11.33203125" style="18" bestFit="1" customWidth="1"/>
    <col min="4360" max="4360" width="14.33203125" style="18" customWidth="1"/>
    <col min="4361" max="4608" width="9" style="18"/>
    <col min="4609" max="4609" width="34.88671875" style="18" customWidth="1"/>
    <col min="4610" max="4610" width="9.6640625" style="18" customWidth="1"/>
    <col min="4611" max="4611" width="13.33203125" style="18" customWidth="1"/>
    <col min="4612" max="4612" width="14.109375" style="18" customWidth="1"/>
    <col min="4613" max="4613" width="4.109375" style="18" customWidth="1"/>
    <col min="4614" max="4614" width="11.33203125" style="18" customWidth="1"/>
    <col min="4615" max="4615" width="11.33203125" style="18" bestFit="1" customWidth="1"/>
    <col min="4616" max="4616" width="14.33203125" style="18" customWidth="1"/>
    <col min="4617" max="4864" width="9" style="18"/>
    <col min="4865" max="4865" width="34.88671875" style="18" customWidth="1"/>
    <col min="4866" max="4866" width="9.6640625" style="18" customWidth="1"/>
    <col min="4867" max="4867" width="13.33203125" style="18" customWidth="1"/>
    <col min="4868" max="4868" width="14.109375" style="18" customWidth="1"/>
    <col min="4869" max="4869" width="4.109375" style="18" customWidth="1"/>
    <col min="4870" max="4870" width="11.33203125" style="18" customWidth="1"/>
    <col min="4871" max="4871" width="11.33203125" style="18" bestFit="1" customWidth="1"/>
    <col min="4872" max="4872" width="14.33203125" style="18" customWidth="1"/>
    <col min="4873" max="5120" width="9" style="18"/>
    <col min="5121" max="5121" width="34.88671875" style="18" customWidth="1"/>
    <col min="5122" max="5122" width="9.6640625" style="18" customWidth="1"/>
    <col min="5123" max="5123" width="13.33203125" style="18" customWidth="1"/>
    <col min="5124" max="5124" width="14.109375" style="18" customWidth="1"/>
    <col min="5125" max="5125" width="4.109375" style="18" customWidth="1"/>
    <col min="5126" max="5126" width="11.33203125" style="18" customWidth="1"/>
    <col min="5127" max="5127" width="11.33203125" style="18" bestFit="1" customWidth="1"/>
    <col min="5128" max="5128" width="14.33203125" style="18" customWidth="1"/>
    <col min="5129" max="5376" width="9" style="18"/>
    <col min="5377" max="5377" width="34.88671875" style="18" customWidth="1"/>
    <col min="5378" max="5378" width="9.6640625" style="18" customWidth="1"/>
    <col min="5379" max="5379" width="13.33203125" style="18" customWidth="1"/>
    <col min="5380" max="5380" width="14.109375" style="18" customWidth="1"/>
    <col min="5381" max="5381" width="4.109375" style="18" customWidth="1"/>
    <col min="5382" max="5382" width="11.33203125" style="18" customWidth="1"/>
    <col min="5383" max="5383" width="11.33203125" style="18" bestFit="1" customWidth="1"/>
    <col min="5384" max="5384" width="14.33203125" style="18" customWidth="1"/>
    <col min="5385" max="5632" width="9" style="18"/>
    <col min="5633" max="5633" width="34.88671875" style="18" customWidth="1"/>
    <col min="5634" max="5634" width="9.6640625" style="18" customWidth="1"/>
    <col min="5635" max="5635" width="13.33203125" style="18" customWidth="1"/>
    <col min="5636" max="5636" width="14.109375" style="18" customWidth="1"/>
    <col min="5637" max="5637" width="4.109375" style="18" customWidth="1"/>
    <col min="5638" max="5638" width="11.33203125" style="18" customWidth="1"/>
    <col min="5639" max="5639" width="11.33203125" style="18" bestFit="1" customWidth="1"/>
    <col min="5640" max="5640" width="14.33203125" style="18" customWidth="1"/>
    <col min="5641" max="5888" width="9" style="18"/>
    <col min="5889" max="5889" width="34.88671875" style="18" customWidth="1"/>
    <col min="5890" max="5890" width="9.6640625" style="18" customWidth="1"/>
    <col min="5891" max="5891" width="13.33203125" style="18" customWidth="1"/>
    <col min="5892" max="5892" width="14.109375" style="18" customWidth="1"/>
    <col min="5893" max="5893" width="4.109375" style="18" customWidth="1"/>
    <col min="5894" max="5894" width="11.33203125" style="18" customWidth="1"/>
    <col min="5895" max="5895" width="11.33203125" style="18" bestFit="1" customWidth="1"/>
    <col min="5896" max="5896" width="14.33203125" style="18" customWidth="1"/>
    <col min="5897" max="6144" width="9" style="18"/>
    <col min="6145" max="6145" width="34.88671875" style="18" customWidth="1"/>
    <col min="6146" max="6146" width="9.6640625" style="18" customWidth="1"/>
    <col min="6147" max="6147" width="13.33203125" style="18" customWidth="1"/>
    <col min="6148" max="6148" width="14.109375" style="18" customWidth="1"/>
    <col min="6149" max="6149" width="4.109375" style="18" customWidth="1"/>
    <col min="6150" max="6150" width="11.33203125" style="18" customWidth="1"/>
    <col min="6151" max="6151" width="11.33203125" style="18" bestFit="1" customWidth="1"/>
    <col min="6152" max="6152" width="14.33203125" style="18" customWidth="1"/>
    <col min="6153" max="6400" width="9" style="18"/>
    <col min="6401" max="6401" width="34.88671875" style="18" customWidth="1"/>
    <col min="6402" max="6402" width="9.6640625" style="18" customWidth="1"/>
    <col min="6403" max="6403" width="13.33203125" style="18" customWidth="1"/>
    <col min="6404" max="6404" width="14.109375" style="18" customWidth="1"/>
    <col min="6405" max="6405" width="4.109375" style="18" customWidth="1"/>
    <col min="6406" max="6406" width="11.33203125" style="18" customWidth="1"/>
    <col min="6407" max="6407" width="11.33203125" style="18" bestFit="1" customWidth="1"/>
    <col min="6408" max="6408" width="14.33203125" style="18" customWidth="1"/>
    <col min="6409" max="6656" width="9" style="18"/>
    <col min="6657" max="6657" width="34.88671875" style="18" customWidth="1"/>
    <col min="6658" max="6658" width="9.6640625" style="18" customWidth="1"/>
    <col min="6659" max="6659" width="13.33203125" style="18" customWidth="1"/>
    <col min="6660" max="6660" width="14.109375" style="18" customWidth="1"/>
    <col min="6661" max="6661" width="4.109375" style="18" customWidth="1"/>
    <col min="6662" max="6662" width="11.33203125" style="18" customWidth="1"/>
    <col min="6663" max="6663" width="11.33203125" style="18" bestFit="1" customWidth="1"/>
    <col min="6664" max="6664" width="14.33203125" style="18" customWidth="1"/>
    <col min="6665" max="6912" width="9" style="18"/>
    <col min="6913" max="6913" width="34.88671875" style="18" customWidth="1"/>
    <col min="6914" max="6914" width="9.6640625" style="18" customWidth="1"/>
    <col min="6915" max="6915" width="13.33203125" style="18" customWidth="1"/>
    <col min="6916" max="6916" width="14.109375" style="18" customWidth="1"/>
    <col min="6917" max="6917" width="4.109375" style="18" customWidth="1"/>
    <col min="6918" max="6918" width="11.33203125" style="18" customWidth="1"/>
    <col min="6919" max="6919" width="11.33203125" style="18" bestFit="1" customWidth="1"/>
    <col min="6920" max="6920" width="14.33203125" style="18" customWidth="1"/>
    <col min="6921" max="7168" width="9" style="18"/>
    <col min="7169" max="7169" width="34.88671875" style="18" customWidth="1"/>
    <col min="7170" max="7170" width="9.6640625" style="18" customWidth="1"/>
    <col min="7171" max="7171" width="13.33203125" style="18" customWidth="1"/>
    <col min="7172" max="7172" width="14.109375" style="18" customWidth="1"/>
    <col min="7173" max="7173" width="4.109375" style="18" customWidth="1"/>
    <col min="7174" max="7174" width="11.33203125" style="18" customWidth="1"/>
    <col min="7175" max="7175" width="11.33203125" style="18" bestFit="1" customWidth="1"/>
    <col min="7176" max="7176" width="14.33203125" style="18" customWidth="1"/>
    <col min="7177" max="7424" width="9" style="18"/>
    <col min="7425" max="7425" width="34.88671875" style="18" customWidth="1"/>
    <col min="7426" max="7426" width="9.6640625" style="18" customWidth="1"/>
    <col min="7427" max="7427" width="13.33203125" style="18" customWidth="1"/>
    <col min="7428" max="7428" width="14.109375" style="18" customWidth="1"/>
    <col min="7429" max="7429" width="4.109375" style="18" customWidth="1"/>
    <col min="7430" max="7430" width="11.33203125" style="18" customWidth="1"/>
    <col min="7431" max="7431" width="11.33203125" style="18" bestFit="1" customWidth="1"/>
    <col min="7432" max="7432" width="14.33203125" style="18" customWidth="1"/>
    <col min="7433" max="7680" width="9" style="18"/>
    <col min="7681" max="7681" width="34.88671875" style="18" customWidth="1"/>
    <col min="7682" max="7682" width="9.6640625" style="18" customWidth="1"/>
    <col min="7683" max="7683" width="13.33203125" style="18" customWidth="1"/>
    <col min="7684" max="7684" width="14.109375" style="18" customWidth="1"/>
    <col min="7685" max="7685" width="4.109375" style="18" customWidth="1"/>
    <col min="7686" max="7686" width="11.33203125" style="18" customWidth="1"/>
    <col min="7687" max="7687" width="11.33203125" style="18" bestFit="1" customWidth="1"/>
    <col min="7688" max="7688" width="14.33203125" style="18" customWidth="1"/>
    <col min="7689" max="7936" width="9" style="18"/>
    <col min="7937" max="7937" width="34.88671875" style="18" customWidth="1"/>
    <col min="7938" max="7938" width="9.6640625" style="18" customWidth="1"/>
    <col min="7939" max="7939" width="13.33203125" style="18" customWidth="1"/>
    <col min="7940" max="7940" width="14.109375" style="18" customWidth="1"/>
    <col min="7941" max="7941" width="4.109375" style="18" customWidth="1"/>
    <col min="7942" max="7942" width="11.33203125" style="18" customWidth="1"/>
    <col min="7943" max="7943" width="11.33203125" style="18" bestFit="1" customWidth="1"/>
    <col min="7944" max="7944" width="14.33203125" style="18" customWidth="1"/>
    <col min="7945" max="8192" width="9" style="18"/>
    <col min="8193" max="8193" width="34.88671875" style="18" customWidth="1"/>
    <col min="8194" max="8194" width="9.6640625" style="18" customWidth="1"/>
    <col min="8195" max="8195" width="13.33203125" style="18" customWidth="1"/>
    <col min="8196" max="8196" width="14.109375" style="18" customWidth="1"/>
    <col min="8197" max="8197" width="4.109375" style="18" customWidth="1"/>
    <col min="8198" max="8198" width="11.33203125" style="18" customWidth="1"/>
    <col min="8199" max="8199" width="11.33203125" style="18" bestFit="1" customWidth="1"/>
    <col min="8200" max="8200" width="14.33203125" style="18" customWidth="1"/>
    <col min="8201" max="8448" width="9" style="18"/>
    <col min="8449" max="8449" width="34.88671875" style="18" customWidth="1"/>
    <col min="8450" max="8450" width="9.6640625" style="18" customWidth="1"/>
    <col min="8451" max="8451" width="13.33203125" style="18" customWidth="1"/>
    <col min="8452" max="8452" width="14.109375" style="18" customWidth="1"/>
    <col min="8453" max="8453" width="4.109375" style="18" customWidth="1"/>
    <col min="8454" max="8454" width="11.33203125" style="18" customWidth="1"/>
    <col min="8455" max="8455" width="11.33203125" style="18" bestFit="1" customWidth="1"/>
    <col min="8456" max="8456" width="14.33203125" style="18" customWidth="1"/>
    <col min="8457" max="8704" width="9" style="18"/>
    <col min="8705" max="8705" width="34.88671875" style="18" customWidth="1"/>
    <col min="8706" max="8706" width="9.6640625" style="18" customWidth="1"/>
    <col min="8707" max="8707" width="13.33203125" style="18" customWidth="1"/>
    <col min="8708" max="8708" width="14.109375" style="18" customWidth="1"/>
    <col min="8709" max="8709" width="4.109375" style="18" customWidth="1"/>
    <col min="8710" max="8710" width="11.33203125" style="18" customWidth="1"/>
    <col min="8711" max="8711" width="11.33203125" style="18" bestFit="1" customWidth="1"/>
    <col min="8712" max="8712" width="14.33203125" style="18" customWidth="1"/>
    <col min="8713" max="8960" width="9" style="18"/>
    <col min="8961" max="8961" width="34.88671875" style="18" customWidth="1"/>
    <col min="8962" max="8962" width="9.6640625" style="18" customWidth="1"/>
    <col min="8963" max="8963" width="13.33203125" style="18" customWidth="1"/>
    <col min="8964" max="8964" width="14.109375" style="18" customWidth="1"/>
    <col min="8965" max="8965" width="4.109375" style="18" customWidth="1"/>
    <col min="8966" max="8966" width="11.33203125" style="18" customWidth="1"/>
    <col min="8967" max="8967" width="11.33203125" style="18" bestFit="1" customWidth="1"/>
    <col min="8968" max="8968" width="14.33203125" style="18" customWidth="1"/>
    <col min="8969" max="9216" width="9" style="18"/>
    <col min="9217" max="9217" width="34.88671875" style="18" customWidth="1"/>
    <col min="9218" max="9218" width="9.6640625" style="18" customWidth="1"/>
    <col min="9219" max="9219" width="13.33203125" style="18" customWidth="1"/>
    <col min="9220" max="9220" width="14.109375" style="18" customWidth="1"/>
    <col min="9221" max="9221" width="4.109375" style="18" customWidth="1"/>
    <col min="9222" max="9222" width="11.33203125" style="18" customWidth="1"/>
    <col min="9223" max="9223" width="11.33203125" style="18" bestFit="1" customWidth="1"/>
    <col min="9224" max="9224" width="14.33203125" style="18" customWidth="1"/>
    <col min="9225" max="9472" width="9" style="18"/>
    <col min="9473" max="9473" width="34.88671875" style="18" customWidth="1"/>
    <col min="9474" max="9474" width="9.6640625" style="18" customWidth="1"/>
    <col min="9475" max="9475" width="13.33203125" style="18" customWidth="1"/>
    <col min="9476" max="9476" width="14.109375" style="18" customWidth="1"/>
    <col min="9477" max="9477" width="4.109375" style="18" customWidth="1"/>
    <col min="9478" max="9478" width="11.33203125" style="18" customWidth="1"/>
    <col min="9479" max="9479" width="11.33203125" style="18" bestFit="1" customWidth="1"/>
    <col min="9480" max="9480" width="14.33203125" style="18" customWidth="1"/>
    <col min="9481" max="9728" width="9" style="18"/>
    <col min="9729" max="9729" width="34.88671875" style="18" customWidth="1"/>
    <col min="9730" max="9730" width="9.6640625" style="18" customWidth="1"/>
    <col min="9731" max="9731" width="13.33203125" style="18" customWidth="1"/>
    <col min="9732" max="9732" width="14.109375" style="18" customWidth="1"/>
    <col min="9733" max="9733" width="4.109375" style="18" customWidth="1"/>
    <col min="9734" max="9734" width="11.33203125" style="18" customWidth="1"/>
    <col min="9735" max="9735" width="11.33203125" style="18" bestFit="1" customWidth="1"/>
    <col min="9736" max="9736" width="14.33203125" style="18" customWidth="1"/>
    <col min="9737" max="9984" width="9" style="18"/>
    <col min="9985" max="9985" width="34.88671875" style="18" customWidth="1"/>
    <col min="9986" max="9986" width="9.6640625" style="18" customWidth="1"/>
    <col min="9987" max="9987" width="13.33203125" style="18" customWidth="1"/>
    <col min="9988" max="9988" width="14.109375" style="18" customWidth="1"/>
    <col min="9989" max="9989" width="4.109375" style="18" customWidth="1"/>
    <col min="9990" max="9990" width="11.33203125" style="18" customWidth="1"/>
    <col min="9991" max="9991" width="11.33203125" style="18" bestFit="1" customWidth="1"/>
    <col min="9992" max="9992" width="14.33203125" style="18" customWidth="1"/>
    <col min="9993" max="10240" width="9" style="18"/>
    <col min="10241" max="10241" width="34.88671875" style="18" customWidth="1"/>
    <col min="10242" max="10242" width="9.6640625" style="18" customWidth="1"/>
    <col min="10243" max="10243" width="13.33203125" style="18" customWidth="1"/>
    <col min="10244" max="10244" width="14.109375" style="18" customWidth="1"/>
    <col min="10245" max="10245" width="4.109375" style="18" customWidth="1"/>
    <col min="10246" max="10246" width="11.33203125" style="18" customWidth="1"/>
    <col min="10247" max="10247" width="11.33203125" style="18" bestFit="1" customWidth="1"/>
    <col min="10248" max="10248" width="14.33203125" style="18" customWidth="1"/>
    <col min="10249" max="10496" width="9" style="18"/>
    <col min="10497" max="10497" width="34.88671875" style="18" customWidth="1"/>
    <col min="10498" max="10498" width="9.6640625" style="18" customWidth="1"/>
    <col min="10499" max="10499" width="13.33203125" style="18" customWidth="1"/>
    <col min="10500" max="10500" width="14.109375" style="18" customWidth="1"/>
    <col min="10501" max="10501" width="4.109375" style="18" customWidth="1"/>
    <col min="10502" max="10502" width="11.33203125" style="18" customWidth="1"/>
    <col min="10503" max="10503" width="11.33203125" style="18" bestFit="1" customWidth="1"/>
    <col min="10504" max="10504" width="14.33203125" style="18" customWidth="1"/>
    <col min="10505" max="10752" width="9" style="18"/>
    <col min="10753" max="10753" width="34.88671875" style="18" customWidth="1"/>
    <col min="10754" max="10754" width="9.6640625" style="18" customWidth="1"/>
    <col min="10755" max="10755" width="13.33203125" style="18" customWidth="1"/>
    <col min="10756" max="10756" width="14.109375" style="18" customWidth="1"/>
    <col min="10757" max="10757" width="4.109375" style="18" customWidth="1"/>
    <col min="10758" max="10758" width="11.33203125" style="18" customWidth="1"/>
    <col min="10759" max="10759" width="11.33203125" style="18" bestFit="1" customWidth="1"/>
    <col min="10760" max="10760" width="14.33203125" style="18" customWidth="1"/>
    <col min="10761" max="11008" width="9" style="18"/>
    <col min="11009" max="11009" width="34.88671875" style="18" customWidth="1"/>
    <col min="11010" max="11010" width="9.6640625" style="18" customWidth="1"/>
    <col min="11011" max="11011" width="13.33203125" style="18" customWidth="1"/>
    <col min="11012" max="11012" width="14.109375" style="18" customWidth="1"/>
    <col min="11013" max="11013" width="4.109375" style="18" customWidth="1"/>
    <col min="11014" max="11014" width="11.33203125" style="18" customWidth="1"/>
    <col min="11015" max="11015" width="11.33203125" style="18" bestFit="1" customWidth="1"/>
    <col min="11016" max="11016" width="14.33203125" style="18" customWidth="1"/>
    <col min="11017" max="11264" width="9" style="18"/>
    <col min="11265" max="11265" width="34.88671875" style="18" customWidth="1"/>
    <col min="11266" max="11266" width="9.6640625" style="18" customWidth="1"/>
    <col min="11267" max="11267" width="13.33203125" style="18" customWidth="1"/>
    <col min="11268" max="11268" width="14.109375" style="18" customWidth="1"/>
    <col min="11269" max="11269" width="4.109375" style="18" customWidth="1"/>
    <col min="11270" max="11270" width="11.33203125" style="18" customWidth="1"/>
    <col min="11271" max="11271" width="11.33203125" style="18" bestFit="1" customWidth="1"/>
    <col min="11272" max="11272" width="14.33203125" style="18" customWidth="1"/>
    <col min="11273" max="11520" width="9" style="18"/>
    <col min="11521" max="11521" width="34.88671875" style="18" customWidth="1"/>
    <col min="11522" max="11522" width="9.6640625" style="18" customWidth="1"/>
    <col min="11523" max="11523" width="13.33203125" style="18" customWidth="1"/>
    <col min="11524" max="11524" width="14.109375" style="18" customWidth="1"/>
    <col min="11525" max="11525" width="4.109375" style="18" customWidth="1"/>
    <col min="11526" max="11526" width="11.33203125" style="18" customWidth="1"/>
    <col min="11527" max="11527" width="11.33203125" style="18" bestFit="1" customWidth="1"/>
    <col min="11528" max="11528" width="14.33203125" style="18" customWidth="1"/>
    <col min="11529" max="11776" width="9" style="18"/>
    <col min="11777" max="11777" width="34.88671875" style="18" customWidth="1"/>
    <col min="11778" max="11778" width="9.6640625" style="18" customWidth="1"/>
    <col min="11779" max="11779" width="13.33203125" style="18" customWidth="1"/>
    <col min="11780" max="11780" width="14.109375" style="18" customWidth="1"/>
    <col min="11781" max="11781" width="4.109375" style="18" customWidth="1"/>
    <col min="11782" max="11782" width="11.33203125" style="18" customWidth="1"/>
    <col min="11783" max="11783" width="11.33203125" style="18" bestFit="1" customWidth="1"/>
    <col min="11784" max="11784" width="14.33203125" style="18" customWidth="1"/>
    <col min="11785" max="12032" width="9" style="18"/>
    <col min="12033" max="12033" width="34.88671875" style="18" customWidth="1"/>
    <col min="12034" max="12034" width="9.6640625" style="18" customWidth="1"/>
    <col min="12035" max="12035" width="13.33203125" style="18" customWidth="1"/>
    <col min="12036" max="12036" width="14.109375" style="18" customWidth="1"/>
    <col min="12037" max="12037" width="4.109375" style="18" customWidth="1"/>
    <col min="12038" max="12038" width="11.33203125" style="18" customWidth="1"/>
    <col min="12039" max="12039" width="11.33203125" style="18" bestFit="1" customWidth="1"/>
    <col min="12040" max="12040" width="14.33203125" style="18" customWidth="1"/>
    <col min="12041" max="12288" width="9" style="18"/>
    <col min="12289" max="12289" width="34.88671875" style="18" customWidth="1"/>
    <col min="12290" max="12290" width="9.6640625" style="18" customWidth="1"/>
    <col min="12291" max="12291" width="13.33203125" style="18" customWidth="1"/>
    <col min="12292" max="12292" width="14.109375" style="18" customWidth="1"/>
    <col min="12293" max="12293" width="4.109375" style="18" customWidth="1"/>
    <col min="12294" max="12294" width="11.33203125" style="18" customWidth="1"/>
    <col min="12295" max="12295" width="11.33203125" style="18" bestFit="1" customWidth="1"/>
    <col min="12296" max="12296" width="14.33203125" style="18" customWidth="1"/>
    <col min="12297" max="12544" width="9" style="18"/>
    <col min="12545" max="12545" width="34.88671875" style="18" customWidth="1"/>
    <col min="12546" max="12546" width="9.6640625" style="18" customWidth="1"/>
    <col min="12547" max="12547" width="13.33203125" style="18" customWidth="1"/>
    <col min="12548" max="12548" width="14.109375" style="18" customWidth="1"/>
    <col min="12549" max="12549" width="4.109375" style="18" customWidth="1"/>
    <col min="12550" max="12550" width="11.33203125" style="18" customWidth="1"/>
    <col min="12551" max="12551" width="11.33203125" style="18" bestFit="1" customWidth="1"/>
    <col min="12552" max="12552" width="14.33203125" style="18" customWidth="1"/>
    <col min="12553" max="12800" width="9" style="18"/>
    <col min="12801" max="12801" width="34.88671875" style="18" customWidth="1"/>
    <col min="12802" max="12802" width="9.6640625" style="18" customWidth="1"/>
    <col min="12803" max="12803" width="13.33203125" style="18" customWidth="1"/>
    <col min="12804" max="12804" width="14.109375" style="18" customWidth="1"/>
    <col min="12805" max="12805" width="4.109375" style="18" customWidth="1"/>
    <col min="12806" max="12806" width="11.33203125" style="18" customWidth="1"/>
    <col min="12807" max="12807" width="11.33203125" style="18" bestFit="1" customWidth="1"/>
    <col min="12808" max="12808" width="14.33203125" style="18" customWidth="1"/>
    <col min="12809" max="13056" width="9" style="18"/>
    <col min="13057" max="13057" width="34.88671875" style="18" customWidth="1"/>
    <col min="13058" max="13058" width="9.6640625" style="18" customWidth="1"/>
    <col min="13059" max="13059" width="13.33203125" style="18" customWidth="1"/>
    <col min="13060" max="13060" width="14.109375" style="18" customWidth="1"/>
    <col min="13061" max="13061" width="4.109375" style="18" customWidth="1"/>
    <col min="13062" max="13062" width="11.33203125" style="18" customWidth="1"/>
    <col min="13063" max="13063" width="11.33203125" style="18" bestFit="1" customWidth="1"/>
    <col min="13064" max="13064" width="14.33203125" style="18" customWidth="1"/>
    <col min="13065" max="13312" width="9" style="18"/>
    <col min="13313" max="13313" width="34.88671875" style="18" customWidth="1"/>
    <col min="13314" max="13314" width="9.6640625" style="18" customWidth="1"/>
    <col min="13315" max="13315" width="13.33203125" style="18" customWidth="1"/>
    <col min="13316" max="13316" width="14.109375" style="18" customWidth="1"/>
    <col min="13317" max="13317" width="4.109375" style="18" customWidth="1"/>
    <col min="13318" max="13318" width="11.33203125" style="18" customWidth="1"/>
    <col min="13319" max="13319" width="11.33203125" style="18" bestFit="1" customWidth="1"/>
    <col min="13320" max="13320" width="14.33203125" style="18" customWidth="1"/>
    <col min="13321" max="13568" width="9" style="18"/>
    <col min="13569" max="13569" width="34.88671875" style="18" customWidth="1"/>
    <col min="13570" max="13570" width="9.6640625" style="18" customWidth="1"/>
    <col min="13571" max="13571" width="13.33203125" style="18" customWidth="1"/>
    <col min="13572" max="13572" width="14.109375" style="18" customWidth="1"/>
    <col min="13573" max="13573" width="4.109375" style="18" customWidth="1"/>
    <col min="13574" max="13574" width="11.33203125" style="18" customWidth="1"/>
    <col min="13575" max="13575" width="11.33203125" style="18" bestFit="1" customWidth="1"/>
    <col min="13576" max="13576" width="14.33203125" style="18" customWidth="1"/>
    <col min="13577" max="13824" width="9" style="18"/>
    <col min="13825" max="13825" width="34.88671875" style="18" customWidth="1"/>
    <col min="13826" max="13826" width="9.6640625" style="18" customWidth="1"/>
    <col min="13827" max="13827" width="13.33203125" style="18" customWidth="1"/>
    <col min="13828" max="13828" width="14.109375" style="18" customWidth="1"/>
    <col min="13829" max="13829" width="4.109375" style="18" customWidth="1"/>
    <col min="13830" max="13830" width="11.33203125" style="18" customWidth="1"/>
    <col min="13831" max="13831" width="11.33203125" style="18" bestFit="1" customWidth="1"/>
    <col min="13832" max="13832" width="14.33203125" style="18" customWidth="1"/>
    <col min="13833" max="14080" width="9" style="18"/>
    <col min="14081" max="14081" width="34.88671875" style="18" customWidth="1"/>
    <col min="14082" max="14082" width="9.6640625" style="18" customWidth="1"/>
    <col min="14083" max="14083" width="13.33203125" style="18" customWidth="1"/>
    <col min="14084" max="14084" width="14.109375" style="18" customWidth="1"/>
    <col min="14085" max="14085" width="4.109375" style="18" customWidth="1"/>
    <col min="14086" max="14086" width="11.33203125" style="18" customWidth="1"/>
    <col min="14087" max="14087" width="11.33203125" style="18" bestFit="1" customWidth="1"/>
    <col min="14088" max="14088" width="14.33203125" style="18" customWidth="1"/>
    <col min="14089" max="14336" width="9" style="18"/>
    <col min="14337" max="14337" width="34.88671875" style="18" customWidth="1"/>
    <col min="14338" max="14338" width="9.6640625" style="18" customWidth="1"/>
    <col min="14339" max="14339" width="13.33203125" style="18" customWidth="1"/>
    <col min="14340" max="14340" width="14.109375" style="18" customWidth="1"/>
    <col min="14341" max="14341" width="4.109375" style="18" customWidth="1"/>
    <col min="14342" max="14342" width="11.33203125" style="18" customWidth="1"/>
    <col min="14343" max="14343" width="11.33203125" style="18" bestFit="1" customWidth="1"/>
    <col min="14344" max="14344" width="14.33203125" style="18" customWidth="1"/>
    <col min="14345" max="14592" width="9" style="18"/>
    <col min="14593" max="14593" width="34.88671875" style="18" customWidth="1"/>
    <col min="14594" max="14594" width="9.6640625" style="18" customWidth="1"/>
    <col min="14595" max="14595" width="13.33203125" style="18" customWidth="1"/>
    <col min="14596" max="14596" width="14.109375" style="18" customWidth="1"/>
    <col min="14597" max="14597" width="4.109375" style="18" customWidth="1"/>
    <col min="14598" max="14598" width="11.33203125" style="18" customWidth="1"/>
    <col min="14599" max="14599" width="11.33203125" style="18" bestFit="1" customWidth="1"/>
    <col min="14600" max="14600" width="14.33203125" style="18" customWidth="1"/>
    <col min="14601" max="14848" width="9" style="18"/>
    <col min="14849" max="14849" width="34.88671875" style="18" customWidth="1"/>
    <col min="14850" max="14850" width="9.6640625" style="18" customWidth="1"/>
    <col min="14851" max="14851" width="13.33203125" style="18" customWidth="1"/>
    <col min="14852" max="14852" width="14.109375" style="18" customWidth="1"/>
    <col min="14853" max="14853" width="4.109375" style="18" customWidth="1"/>
    <col min="14854" max="14854" width="11.33203125" style="18" customWidth="1"/>
    <col min="14855" max="14855" width="11.33203125" style="18" bestFit="1" customWidth="1"/>
    <col min="14856" max="14856" width="14.33203125" style="18" customWidth="1"/>
    <col min="14857" max="15104" width="9" style="18"/>
    <col min="15105" max="15105" width="34.88671875" style="18" customWidth="1"/>
    <col min="15106" max="15106" width="9.6640625" style="18" customWidth="1"/>
    <col min="15107" max="15107" width="13.33203125" style="18" customWidth="1"/>
    <col min="15108" max="15108" width="14.109375" style="18" customWidth="1"/>
    <col min="15109" max="15109" width="4.109375" style="18" customWidth="1"/>
    <col min="15110" max="15110" width="11.33203125" style="18" customWidth="1"/>
    <col min="15111" max="15111" width="11.33203125" style="18" bestFit="1" customWidth="1"/>
    <col min="15112" max="15112" width="14.33203125" style="18" customWidth="1"/>
    <col min="15113" max="15360" width="9" style="18"/>
    <col min="15361" max="15361" width="34.88671875" style="18" customWidth="1"/>
    <col min="15362" max="15362" width="9.6640625" style="18" customWidth="1"/>
    <col min="15363" max="15363" width="13.33203125" style="18" customWidth="1"/>
    <col min="15364" max="15364" width="14.109375" style="18" customWidth="1"/>
    <col min="15365" max="15365" width="4.109375" style="18" customWidth="1"/>
    <col min="15366" max="15366" width="11.33203125" style="18" customWidth="1"/>
    <col min="15367" max="15367" width="11.33203125" style="18" bestFit="1" customWidth="1"/>
    <col min="15368" max="15368" width="14.33203125" style="18" customWidth="1"/>
    <col min="15369" max="15616" width="9" style="18"/>
    <col min="15617" max="15617" width="34.88671875" style="18" customWidth="1"/>
    <col min="15618" max="15618" width="9.6640625" style="18" customWidth="1"/>
    <col min="15619" max="15619" width="13.33203125" style="18" customWidth="1"/>
    <col min="15620" max="15620" width="14.109375" style="18" customWidth="1"/>
    <col min="15621" max="15621" width="4.109375" style="18" customWidth="1"/>
    <col min="15622" max="15622" width="11.33203125" style="18" customWidth="1"/>
    <col min="15623" max="15623" width="11.33203125" style="18" bestFit="1" customWidth="1"/>
    <col min="15624" max="15624" width="14.33203125" style="18" customWidth="1"/>
    <col min="15625" max="15872" width="9" style="18"/>
    <col min="15873" max="15873" width="34.88671875" style="18" customWidth="1"/>
    <col min="15874" max="15874" width="9.6640625" style="18" customWidth="1"/>
    <col min="15875" max="15875" width="13.33203125" style="18" customWidth="1"/>
    <col min="15876" max="15876" width="14.109375" style="18" customWidth="1"/>
    <col min="15877" max="15877" width="4.109375" style="18" customWidth="1"/>
    <col min="15878" max="15878" width="11.33203125" style="18" customWidth="1"/>
    <col min="15879" max="15879" width="11.33203125" style="18" bestFit="1" customWidth="1"/>
    <col min="15880" max="15880" width="14.33203125" style="18" customWidth="1"/>
    <col min="15881" max="16128" width="9" style="18"/>
    <col min="16129" max="16129" width="34.88671875" style="18" customWidth="1"/>
    <col min="16130" max="16130" width="9.6640625" style="18" customWidth="1"/>
    <col min="16131" max="16131" width="13.33203125" style="18" customWidth="1"/>
    <col min="16132" max="16132" width="14.109375" style="18" customWidth="1"/>
    <col min="16133" max="16133" width="4.109375" style="18" customWidth="1"/>
    <col min="16134" max="16134" width="11.33203125" style="18" customWidth="1"/>
    <col min="16135" max="16135" width="11.33203125" style="18" bestFit="1" customWidth="1"/>
    <col min="16136" max="16136" width="14.33203125" style="18" customWidth="1"/>
    <col min="16137" max="16384" width="9" style="18"/>
  </cols>
  <sheetData>
    <row r="1" spans="1:12" x14ac:dyDescent="0.3">
      <c r="A1" s="71" t="s">
        <v>37</v>
      </c>
      <c r="B1" s="71"/>
      <c r="C1" s="71"/>
      <c r="D1" s="71"/>
      <c r="F1" s="72" t="s">
        <v>26</v>
      </c>
      <c r="G1" s="72"/>
      <c r="H1" s="72"/>
      <c r="I1" s="72"/>
      <c r="J1" s="72"/>
      <c r="K1" s="72"/>
      <c r="L1" s="72"/>
    </row>
    <row r="2" spans="1:12" ht="69" x14ac:dyDescent="0.3">
      <c r="A2" s="16" t="s">
        <v>46</v>
      </c>
      <c r="B2" s="27" t="s">
        <v>27</v>
      </c>
      <c r="C2" s="27" t="s">
        <v>28</v>
      </c>
      <c r="D2" s="27" t="s">
        <v>32</v>
      </c>
      <c r="E2" s="16"/>
      <c r="F2" s="27" t="s">
        <v>31</v>
      </c>
      <c r="G2" s="27" t="s">
        <v>29</v>
      </c>
      <c r="H2" s="27" t="s">
        <v>30</v>
      </c>
      <c r="J2" s="27" t="s">
        <v>33</v>
      </c>
      <c r="K2" s="27" t="s">
        <v>34</v>
      </c>
      <c r="L2" s="27" t="s">
        <v>35</v>
      </c>
    </row>
    <row r="3" spans="1:12" x14ac:dyDescent="0.3">
      <c r="A3" s="29" t="s">
        <v>45</v>
      </c>
    </row>
    <row r="4" spans="1:12" x14ac:dyDescent="0.3">
      <c r="A4" s="10" t="s">
        <v>16</v>
      </c>
      <c r="B4" s="28">
        <v>253.17590000000001</v>
      </c>
      <c r="C4" s="28">
        <v>45.453000000000003</v>
      </c>
    </row>
    <row r="5" spans="1:12" x14ac:dyDescent="0.3">
      <c r="A5" s="18" t="s">
        <v>38</v>
      </c>
      <c r="B5" s="28">
        <v>239.34700000000001</v>
      </c>
      <c r="C5" s="28">
        <v>27.225000000000001</v>
      </c>
      <c r="F5" s="28">
        <f>(B$4-B5)/B$4</f>
        <v>5.4621707674387662E-2</v>
      </c>
      <c r="G5" s="28">
        <f>(C$4-C5)/C$4</f>
        <v>0.40102963500759026</v>
      </c>
    </row>
    <row r="6" spans="1:12" x14ac:dyDescent="0.3">
      <c r="A6" s="18" t="s">
        <v>55</v>
      </c>
      <c r="B6" s="28">
        <v>239.41</v>
      </c>
      <c r="C6" s="28">
        <v>13.89</v>
      </c>
      <c r="F6" s="28">
        <f>(B$4-B6)/B$4</f>
        <v>5.4372868823612419E-2</v>
      </c>
      <c r="G6" s="30">
        <f>(C$4-C6)/C$4</f>
        <v>0.6944096099267375</v>
      </c>
      <c r="J6" s="28">
        <f>F6-F5</f>
        <v>-2.4883885077524315E-4</v>
      </c>
      <c r="K6" s="30">
        <f>G6-G5</f>
        <v>0.29337997491914725</v>
      </c>
    </row>
    <row r="8" spans="1:12" x14ac:dyDescent="0.3">
      <c r="A8" s="29" t="s">
        <v>44</v>
      </c>
    </row>
    <row r="9" spans="1:12" x14ac:dyDescent="0.3">
      <c r="A9" s="18" t="s">
        <v>39</v>
      </c>
      <c r="B9" s="28">
        <v>236.792</v>
      </c>
      <c r="C9" s="28">
        <v>13.8</v>
      </c>
      <c r="D9" s="28">
        <v>14.209</v>
      </c>
    </row>
    <row r="10" spans="1:12" x14ac:dyDescent="0.3">
      <c r="A10" s="18" t="s">
        <v>40</v>
      </c>
      <c r="B10" s="28">
        <v>236.78299999999999</v>
      </c>
      <c r="C10" s="28">
        <v>14.013999999999999</v>
      </c>
      <c r="D10" s="28">
        <v>13.36</v>
      </c>
      <c r="F10" s="28">
        <f>(B$9-B10)/B$9</f>
        <v>3.8008040812251052E-5</v>
      </c>
      <c r="G10" s="28">
        <f t="shared" ref="G10:H10" si="0">(C$9-C10)/C$9</f>
        <v>-1.5507246376811494E-2</v>
      </c>
      <c r="H10" s="30">
        <f t="shared" si="0"/>
        <v>5.9750862129636165E-2</v>
      </c>
    </row>
    <row r="11" spans="1:12" x14ac:dyDescent="0.3">
      <c r="A11" s="18" t="s">
        <v>41</v>
      </c>
      <c r="B11" s="28">
        <v>236.78</v>
      </c>
      <c r="C11" s="28">
        <v>13.79</v>
      </c>
      <c r="D11" s="28">
        <v>13.192</v>
      </c>
      <c r="F11" s="28">
        <f t="shared" ref="F11:F13" si="1">(B$9-B11)/B$9</f>
        <v>5.0677387749588056E-5</v>
      </c>
      <c r="G11" s="30">
        <f t="shared" ref="G11:G13" si="2">(C$9-C11)/C$9</f>
        <v>7.2463768115953349E-4</v>
      </c>
      <c r="H11" s="30">
        <f t="shared" ref="H11:H13" si="3">(D$9-D11)/D$9</f>
        <v>7.1574354282496977E-2</v>
      </c>
      <c r="J11" s="28">
        <f>F11-F10</f>
        <v>1.2669346937337003E-5</v>
      </c>
      <c r="K11" s="30">
        <f>G11-G10</f>
        <v>1.6231884057971026E-2</v>
      </c>
      <c r="L11" s="30">
        <f>H11-H10</f>
        <v>1.1823492152860812E-2</v>
      </c>
    </row>
    <row r="12" spans="1:12" x14ac:dyDescent="0.3">
      <c r="A12" s="18" t="s">
        <v>42</v>
      </c>
      <c r="B12" s="28">
        <v>235.726</v>
      </c>
      <c r="C12" s="28">
        <v>13.933999999999999</v>
      </c>
      <c r="D12" s="28">
        <v>12.221</v>
      </c>
      <c r="F12" s="30">
        <f t="shared" si="1"/>
        <v>4.5018412784215787E-3</v>
      </c>
      <c r="G12" s="30">
        <f t="shared" si="2"/>
        <v>-9.7101449275361282E-3</v>
      </c>
      <c r="H12" s="28">
        <f t="shared" si="3"/>
        <v>0.13991132380885352</v>
      </c>
      <c r="J12" s="30">
        <f t="shared" ref="J12" si="4">F12-F11</f>
        <v>4.4511638906719903E-3</v>
      </c>
      <c r="K12" s="30">
        <f t="shared" ref="K12:K13" si="5">G12-G11</f>
        <v>-1.0434782608695662E-2</v>
      </c>
      <c r="L12" s="28">
        <f t="shared" ref="L12:L13" si="6">H12-H11</f>
        <v>6.8336969526356539E-2</v>
      </c>
    </row>
    <row r="13" spans="1:12" x14ac:dyDescent="0.3">
      <c r="A13" s="18" t="s">
        <v>43</v>
      </c>
      <c r="B13" s="28">
        <v>235.73699999999999</v>
      </c>
      <c r="C13" s="28">
        <v>14</v>
      </c>
      <c r="D13" s="28">
        <v>12.157999999999999</v>
      </c>
      <c r="F13" s="28">
        <f t="shared" si="1"/>
        <v>4.4553870063178099E-3</v>
      </c>
      <c r="G13" s="30">
        <f t="shared" si="2"/>
        <v>-1.4492753623188354E-2</v>
      </c>
      <c r="H13" s="30">
        <f t="shared" si="3"/>
        <v>0.14434513336617638</v>
      </c>
      <c r="J13" s="28">
        <f>F13-F12</f>
        <v>-4.6454272103768797E-5</v>
      </c>
      <c r="K13" s="30">
        <f t="shared" si="5"/>
        <v>-4.7826086956522258E-3</v>
      </c>
      <c r="L13" s="30">
        <f t="shared" si="6"/>
        <v>4.4338095573228653E-3</v>
      </c>
    </row>
    <row r="14" spans="1:12" x14ac:dyDescent="0.3">
      <c r="A14" s="17"/>
    </row>
  </sheetData>
  <mergeCells count="2">
    <mergeCell ref="A1:D1"/>
    <mergeCell ref="F1:L1"/>
  </mergeCells>
  <phoneticPr fontId="4" type="noConversion"/>
  <pageMargins left="0.7" right="0.7" top="0.75" bottom="0.75" header="0.3" footer="0.3"/>
  <pageSetup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AC26C-4FC8-4520-AA5B-A42C5C523672}">
  <dimension ref="A1:H19"/>
  <sheetViews>
    <sheetView workbookViewId="0">
      <selection activeCell="A4" sqref="A4:A12"/>
    </sheetView>
  </sheetViews>
  <sheetFormatPr defaultRowHeight="15.6" x14ac:dyDescent="0.3"/>
  <cols>
    <col min="1" max="1" width="8.109375" style="47" customWidth="1"/>
    <col min="2" max="2" width="48.44140625" style="48" customWidth="1"/>
    <col min="3" max="3" width="2" style="48" customWidth="1"/>
    <col min="4" max="5" width="8.88671875" style="49"/>
    <col min="6" max="6" width="8.88671875" style="50"/>
    <col min="7" max="16384" width="8.88671875" style="51"/>
  </cols>
  <sheetData>
    <row r="1" spans="1:8" x14ac:dyDescent="0.3">
      <c r="A1" s="64" t="s">
        <v>93</v>
      </c>
    </row>
    <row r="3" spans="1:8" s="55" customFormat="1" ht="27" customHeight="1" x14ac:dyDescent="0.3">
      <c r="A3" s="73" t="s">
        <v>73</v>
      </c>
      <c r="B3" s="73"/>
      <c r="C3" s="52"/>
      <c r="D3" s="53" t="s">
        <v>74</v>
      </c>
      <c r="E3" s="53" t="s">
        <v>75</v>
      </c>
      <c r="F3" s="54" t="s">
        <v>76</v>
      </c>
    </row>
    <row r="4" spans="1:8" x14ac:dyDescent="0.3">
      <c r="B4" s="48" t="s">
        <v>18</v>
      </c>
      <c r="D4" s="49">
        <v>50.693849999999998</v>
      </c>
      <c r="E4" s="49">
        <v>0.66263000000000005</v>
      </c>
      <c r="F4" s="50">
        <v>1E-3</v>
      </c>
    </row>
    <row r="5" spans="1:8" x14ac:dyDescent="0.3">
      <c r="B5" s="48" t="s">
        <v>91</v>
      </c>
    </row>
    <row r="6" spans="1:8" x14ac:dyDescent="0.3">
      <c r="B6" s="61" t="s">
        <v>82</v>
      </c>
      <c r="D6" s="49">
        <v>-5.83385</v>
      </c>
      <c r="E6" s="49">
        <v>0.70116999999999996</v>
      </c>
      <c r="F6" s="50">
        <v>1E-3</v>
      </c>
      <c r="H6" s="56"/>
    </row>
    <row r="7" spans="1:8" x14ac:dyDescent="0.3">
      <c r="B7" s="61" t="s">
        <v>83</v>
      </c>
      <c r="D7" s="49">
        <v>-22.39799</v>
      </c>
      <c r="E7" s="49">
        <v>3.9845700000000002</v>
      </c>
      <c r="F7" s="50">
        <v>1E-3</v>
      </c>
      <c r="H7" s="56"/>
    </row>
    <row r="8" spans="1:8" x14ac:dyDescent="0.3">
      <c r="B8" s="61" t="s">
        <v>84</v>
      </c>
      <c r="D8" s="49">
        <v>-11.81434</v>
      </c>
      <c r="E8" s="49">
        <v>9.6463000000000001</v>
      </c>
      <c r="F8" s="50">
        <v>0.22361</v>
      </c>
    </row>
    <row r="9" spans="1:8" x14ac:dyDescent="0.3">
      <c r="B9" s="61" t="s">
        <v>85</v>
      </c>
      <c r="D9" s="49">
        <v>5.6746600000000003</v>
      </c>
      <c r="E9" s="49">
        <v>2.8213699999999999</v>
      </c>
      <c r="F9" s="50">
        <v>4.7190000000000003E-2</v>
      </c>
    </row>
    <row r="10" spans="1:8" x14ac:dyDescent="0.3">
      <c r="B10" s="48" t="s">
        <v>92</v>
      </c>
    </row>
    <row r="11" spans="1:8" x14ac:dyDescent="0.3">
      <c r="B11" s="61" t="s">
        <v>86</v>
      </c>
      <c r="D11" s="49">
        <v>-4.4652599999999998</v>
      </c>
      <c r="E11" s="49">
        <v>0.56777</v>
      </c>
      <c r="F11" s="50">
        <v>1E-3</v>
      </c>
      <c r="H11" s="56"/>
    </row>
    <row r="12" spans="1:8" x14ac:dyDescent="0.3">
      <c r="B12" s="61" t="s">
        <v>83</v>
      </c>
      <c r="D12" s="49">
        <v>6.4767200000000003</v>
      </c>
      <c r="E12" s="49">
        <v>4.5726300000000002</v>
      </c>
      <c r="F12" s="50">
        <v>0.16028000000000001</v>
      </c>
    </row>
    <row r="14" spans="1:8" ht="22.8" customHeight="1" x14ac:dyDescent="0.3">
      <c r="A14" s="73" t="s">
        <v>77</v>
      </c>
      <c r="B14" s="73"/>
      <c r="C14" s="57"/>
      <c r="D14" s="53" t="s">
        <v>74</v>
      </c>
    </row>
    <row r="15" spans="1:8" x14ac:dyDescent="0.3">
      <c r="B15" s="48" t="s">
        <v>78</v>
      </c>
      <c r="D15" s="49">
        <v>13.933999999999999</v>
      </c>
    </row>
    <row r="16" spans="1:8" ht="31.2" x14ac:dyDescent="0.3">
      <c r="B16" s="48" t="s">
        <v>81</v>
      </c>
      <c r="D16" s="49">
        <v>12.221</v>
      </c>
    </row>
    <row r="17" spans="1:6" x14ac:dyDescent="0.3">
      <c r="B17" s="48" t="s">
        <v>79</v>
      </c>
      <c r="D17" s="49">
        <v>-0.47699999999999998</v>
      </c>
    </row>
    <row r="18" spans="1:6" x14ac:dyDescent="0.3">
      <c r="B18" s="48" t="s">
        <v>80</v>
      </c>
      <c r="D18" s="49">
        <v>235.726</v>
      </c>
    </row>
    <row r="19" spans="1:6" x14ac:dyDescent="0.3">
      <c r="A19" s="58"/>
      <c r="B19" s="59"/>
      <c r="C19" s="59"/>
      <c r="D19" s="60"/>
      <c r="E19" s="60"/>
      <c r="F19" s="58"/>
    </row>
  </sheetData>
  <mergeCells count="2">
    <mergeCell ref="A3:B3"/>
    <mergeCell ref="A14:B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6"/>
  <sheetViews>
    <sheetView workbookViewId="0">
      <selection activeCell="C27" sqref="C27"/>
    </sheetView>
  </sheetViews>
  <sheetFormatPr defaultColWidth="9" defaultRowHeight="14.4" x14ac:dyDescent="0.3"/>
  <cols>
    <col min="3" max="3" width="11" bestFit="1" customWidth="1"/>
    <col min="4" max="4" width="16.21875" bestFit="1" customWidth="1"/>
    <col min="5" max="5" width="13.109375" bestFit="1" customWidth="1"/>
    <col min="7" max="7" width="11" bestFit="1" customWidth="1"/>
    <col min="8" max="8" width="2.6640625" customWidth="1"/>
    <col min="10" max="10" width="11" bestFit="1" customWidth="1"/>
    <col min="11" max="12" width="11" customWidth="1"/>
    <col min="13" max="14" width="10.44140625" bestFit="1" customWidth="1"/>
    <col min="15" max="15" width="2.6640625" customWidth="1"/>
    <col min="17" max="17" width="3.6640625" customWidth="1"/>
    <col min="18" max="18" width="22.88671875" customWidth="1"/>
    <col min="29" max="29" width="12.44140625" customWidth="1"/>
  </cols>
  <sheetData>
    <row r="1" spans="1:21" x14ac:dyDescent="0.3">
      <c r="A1" s="74" t="s">
        <v>51</v>
      </c>
      <c r="B1" s="74"/>
      <c r="C1" s="74"/>
      <c r="D1" s="74"/>
      <c r="E1" s="74"/>
      <c r="F1" s="74"/>
      <c r="G1" s="74"/>
      <c r="I1" s="74" t="s">
        <v>47</v>
      </c>
      <c r="J1" s="74"/>
      <c r="K1" s="74"/>
      <c r="L1" s="74"/>
      <c r="M1" s="74"/>
      <c r="N1" s="74"/>
      <c r="P1" s="8" t="s">
        <v>13</v>
      </c>
      <c r="R1" s="39" t="s">
        <v>94</v>
      </c>
    </row>
    <row r="2" spans="1:21" x14ac:dyDescent="0.3">
      <c r="A2" s="7" t="s">
        <v>14</v>
      </c>
      <c r="B2" s="7" t="s">
        <v>48</v>
      </c>
      <c r="C2" s="7" t="s">
        <v>52</v>
      </c>
      <c r="D2" s="7" t="s">
        <v>53</v>
      </c>
      <c r="E2" s="7" t="s">
        <v>54</v>
      </c>
      <c r="F2" s="7" t="s">
        <v>49</v>
      </c>
      <c r="G2" s="7" t="s">
        <v>50</v>
      </c>
      <c r="I2" s="7" t="s">
        <v>48</v>
      </c>
      <c r="J2" s="32" t="s">
        <v>56</v>
      </c>
      <c r="K2" s="7" t="s">
        <v>52</v>
      </c>
      <c r="L2" s="7" t="s">
        <v>49</v>
      </c>
      <c r="M2" s="32" t="s">
        <v>57</v>
      </c>
      <c r="N2" s="7" t="s">
        <v>50</v>
      </c>
      <c r="P2" s="8" t="s">
        <v>15</v>
      </c>
      <c r="R2" s="62" t="s">
        <v>64</v>
      </c>
      <c r="S2" s="8" t="s">
        <v>59</v>
      </c>
      <c r="T2" s="8" t="s">
        <v>60</v>
      </c>
      <c r="U2" s="8" t="s">
        <v>61</v>
      </c>
    </row>
    <row r="3" spans="1:21" x14ac:dyDescent="0.3">
      <c r="A3" s="20">
        <v>50.693849999999998</v>
      </c>
      <c r="B3" s="20">
        <v>-5.83385</v>
      </c>
      <c r="C3" s="20">
        <v>-22.39799</v>
      </c>
      <c r="D3" s="20">
        <v>5.6746600000000003</v>
      </c>
      <c r="E3" s="20">
        <v>-11.81434</v>
      </c>
      <c r="F3" s="20">
        <v>-4.4652599999999998</v>
      </c>
      <c r="G3" s="20">
        <v>6.4767200000000003</v>
      </c>
      <c r="I3" s="31">
        <v>0</v>
      </c>
      <c r="J3" s="33">
        <v>0.2</v>
      </c>
      <c r="K3" s="24">
        <f>J3-0.3</f>
        <v>-9.9999999999999978E-2</v>
      </c>
      <c r="L3">
        <v>0</v>
      </c>
      <c r="M3" s="33">
        <v>0.1</v>
      </c>
      <c r="N3" s="24">
        <f>M3-0.19</f>
        <v>-0.09</v>
      </c>
      <c r="P3" s="20">
        <f>A3+(B3*I3)+(C3*K3)+(D3*I3*K3)+(E3*K3*K3)+(F3*L3)+(G3*N3)</f>
        <v>52.232600799999993</v>
      </c>
      <c r="R3" t="s">
        <v>102</v>
      </c>
      <c r="S3" s="20">
        <f>P3</f>
        <v>52.232600799999993</v>
      </c>
      <c r="T3" s="20">
        <f>P4</f>
        <v>45.831284799999992</v>
      </c>
      <c r="U3" s="20">
        <f>P5</f>
        <v>41.366024799999991</v>
      </c>
    </row>
    <row r="4" spans="1:21" x14ac:dyDescent="0.3">
      <c r="A4" s="20">
        <v>50.693849999999998</v>
      </c>
      <c r="B4" s="20">
        <v>-5.83385</v>
      </c>
      <c r="C4" s="20">
        <v>-22.39799</v>
      </c>
      <c r="D4" s="20">
        <v>5.6746600000000003</v>
      </c>
      <c r="E4" s="20">
        <v>-11.81434</v>
      </c>
      <c r="F4" s="20">
        <v>-4.4652599999999998</v>
      </c>
      <c r="G4" s="20">
        <v>6.4767200000000003</v>
      </c>
      <c r="I4" s="31">
        <v>1</v>
      </c>
      <c r="J4" s="33">
        <v>0.2</v>
      </c>
      <c r="K4" s="24">
        <f t="shared" ref="K4:K14" si="0">J4-0.3</f>
        <v>-9.9999999999999978E-2</v>
      </c>
      <c r="L4">
        <v>0</v>
      </c>
      <c r="M4" s="33">
        <v>0.1</v>
      </c>
      <c r="N4" s="24">
        <f t="shared" ref="N4:N14" si="1">M4-0.19</f>
        <v>-0.09</v>
      </c>
      <c r="P4" s="20">
        <f t="shared" ref="P4:P14" si="2">A4+(B4*I4)+(C4*K4)+(D4*I4*K4)+(E4*K4*K4)+(F4*L4)+(G4*N4)</f>
        <v>45.831284799999992</v>
      </c>
      <c r="R4" t="s">
        <v>87</v>
      </c>
      <c r="S4" s="20">
        <f>P6</f>
        <v>50.110945199999996</v>
      </c>
      <c r="T4" s="20">
        <f>P7</f>
        <v>44.277095199999998</v>
      </c>
      <c r="U4" s="20">
        <f>P8</f>
        <v>39.811835199999997</v>
      </c>
    </row>
    <row r="5" spans="1:21" x14ac:dyDescent="0.3">
      <c r="A5" s="20">
        <v>50.693849999999998</v>
      </c>
      <c r="B5" s="20">
        <v>-5.83385</v>
      </c>
      <c r="C5" s="20">
        <v>-22.39799</v>
      </c>
      <c r="D5" s="20">
        <v>5.6746600000000003</v>
      </c>
      <c r="E5" s="20">
        <v>-11.81434</v>
      </c>
      <c r="F5" s="20">
        <v>-4.4652599999999998</v>
      </c>
      <c r="G5" s="20">
        <v>6.4767200000000003</v>
      </c>
      <c r="I5" s="34">
        <v>1</v>
      </c>
      <c r="J5" s="35">
        <v>0.2</v>
      </c>
      <c r="K5" s="36">
        <f t="shared" si="0"/>
        <v>-9.9999999999999978E-2</v>
      </c>
      <c r="L5" s="37">
        <v>1</v>
      </c>
      <c r="M5" s="35">
        <v>0.1</v>
      </c>
      <c r="N5" s="36">
        <f t="shared" si="1"/>
        <v>-0.09</v>
      </c>
      <c r="P5" s="38">
        <f t="shared" si="2"/>
        <v>41.366024799999991</v>
      </c>
      <c r="R5" t="s">
        <v>99</v>
      </c>
      <c r="S5" s="20">
        <f>P9</f>
        <v>47.753002799999997</v>
      </c>
      <c r="T5" s="20">
        <f>P10</f>
        <v>42.486618800000002</v>
      </c>
      <c r="U5" s="20">
        <f>P11</f>
        <v>38.021358800000002</v>
      </c>
    </row>
    <row r="6" spans="1:21" x14ac:dyDescent="0.3">
      <c r="A6" s="20">
        <v>50.693849999999998</v>
      </c>
      <c r="B6" s="20">
        <v>-5.83385</v>
      </c>
      <c r="C6" s="20">
        <v>-22.39799</v>
      </c>
      <c r="D6" s="20">
        <v>5.6746600000000003</v>
      </c>
      <c r="E6" s="20">
        <v>-11.81434</v>
      </c>
      <c r="F6" s="20">
        <v>-4.4652599999999998</v>
      </c>
      <c r="G6" s="20">
        <v>6.4767200000000003</v>
      </c>
      <c r="I6" s="31">
        <v>0</v>
      </c>
      <c r="J6" s="33">
        <v>0.3</v>
      </c>
      <c r="K6" s="24">
        <f t="shared" si="0"/>
        <v>0</v>
      </c>
      <c r="L6">
        <v>0</v>
      </c>
      <c r="M6" s="33">
        <v>0.1</v>
      </c>
      <c r="N6" s="24">
        <f t="shared" si="1"/>
        <v>-0.09</v>
      </c>
      <c r="P6" s="20">
        <f t="shared" si="2"/>
        <v>50.110945199999996</v>
      </c>
      <c r="R6" t="s">
        <v>103</v>
      </c>
      <c r="S6" s="20">
        <f>P12</f>
        <v>45.158773599999996</v>
      </c>
      <c r="T6" s="20">
        <f>P13</f>
        <v>40.459855599999997</v>
      </c>
      <c r="U6" s="20">
        <f>P14</f>
        <v>35.994595599999997</v>
      </c>
    </row>
    <row r="7" spans="1:21" x14ac:dyDescent="0.3">
      <c r="A7" s="20">
        <v>50.693849999999998</v>
      </c>
      <c r="B7" s="20">
        <v>-5.83385</v>
      </c>
      <c r="C7" s="20">
        <v>-22.39799</v>
      </c>
      <c r="D7" s="20">
        <v>5.6746600000000003</v>
      </c>
      <c r="E7" s="20">
        <v>-11.81434</v>
      </c>
      <c r="F7" s="20">
        <v>-4.4652599999999998</v>
      </c>
      <c r="G7" s="20">
        <v>6.4767200000000003</v>
      </c>
      <c r="I7" s="31">
        <v>1</v>
      </c>
      <c r="J7" s="33">
        <v>0.3</v>
      </c>
      <c r="K7" s="24">
        <f t="shared" si="0"/>
        <v>0</v>
      </c>
      <c r="L7">
        <v>0</v>
      </c>
      <c r="M7" s="33">
        <v>0.1</v>
      </c>
      <c r="N7" s="24">
        <f t="shared" si="1"/>
        <v>-0.09</v>
      </c>
      <c r="P7" s="20">
        <f t="shared" si="2"/>
        <v>44.277095199999998</v>
      </c>
      <c r="S7" s="21"/>
      <c r="U7" s="21"/>
    </row>
    <row r="8" spans="1:21" x14ac:dyDescent="0.3">
      <c r="A8" s="20">
        <v>50.693849999999998</v>
      </c>
      <c r="B8" s="20">
        <v>-5.83385</v>
      </c>
      <c r="C8" s="20">
        <v>-22.39799</v>
      </c>
      <c r="D8" s="20">
        <v>5.6746600000000003</v>
      </c>
      <c r="E8" s="20">
        <v>-11.81434</v>
      </c>
      <c r="F8" s="20">
        <v>-4.4652599999999998</v>
      </c>
      <c r="G8" s="20">
        <v>6.4767200000000003</v>
      </c>
      <c r="I8" s="34">
        <v>1</v>
      </c>
      <c r="J8" s="35">
        <v>0.3</v>
      </c>
      <c r="K8" s="36">
        <f t="shared" si="0"/>
        <v>0</v>
      </c>
      <c r="L8" s="37">
        <v>1</v>
      </c>
      <c r="M8" s="35">
        <v>0.1</v>
      </c>
      <c r="N8" s="36">
        <f t="shared" si="1"/>
        <v>-0.09</v>
      </c>
      <c r="P8" s="38">
        <f t="shared" si="2"/>
        <v>39.811835199999997</v>
      </c>
      <c r="R8" s="62" t="s">
        <v>65</v>
      </c>
      <c r="S8" s="21"/>
      <c r="T8" s="63" t="s">
        <v>88</v>
      </c>
      <c r="U8" s="63" t="s">
        <v>89</v>
      </c>
    </row>
    <row r="9" spans="1:21" x14ac:dyDescent="0.3">
      <c r="A9" s="20">
        <v>50.693849999999998</v>
      </c>
      <c r="B9" s="20">
        <v>-5.83385</v>
      </c>
      <c r="C9" s="20">
        <v>-22.39799</v>
      </c>
      <c r="D9" s="20">
        <v>5.6746600000000003</v>
      </c>
      <c r="E9" s="20">
        <v>-11.81434</v>
      </c>
      <c r="F9" s="20">
        <v>-4.4652599999999998</v>
      </c>
      <c r="G9" s="20">
        <v>6.4767200000000003</v>
      </c>
      <c r="I9" s="31">
        <v>0</v>
      </c>
      <c r="J9" s="33">
        <v>0.4</v>
      </c>
      <c r="K9" s="24">
        <f t="shared" si="0"/>
        <v>0.10000000000000003</v>
      </c>
      <c r="L9">
        <v>0</v>
      </c>
      <c r="M9" s="33">
        <v>0.1</v>
      </c>
      <c r="N9" s="24">
        <f t="shared" si="1"/>
        <v>-0.09</v>
      </c>
      <c r="P9" s="20">
        <f t="shared" si="2"/>
        <v>47.753002799999997</v>
      </c>
      <c r="R9" t="s">
        <v>102</v>
      </c>
      <c r="T9" s="20">
        <f>T3-S3</f>
        <v>-6.4013160000000013</v>
      </c>
      <c r="U9" s="20">
        <f>U3-T3</f>
        <v>-4.4652600000000007</v>
      </c>
    </row>
    <row r="10" spans="1:21" x14ac:dyDescent="0.3">
      <c r="A10" s="20">
        <v>50.693849999999998</v>
      </c>
      <c r="B10" s="20">
        <v>-5.83385</v>
      </c>
      <c r="C10" s="20">
        <v>-22.39799</v>
      </c>
      <c r="D10" s="20">
        <v>5.6746600000000003</v>
      </c>
      <c r="E10" s="20">
        <v>-11.81434</v>
      </c>
      <c r="F10" s="20">
        <v>-4.4652599999999998</v>
      </c>
      <c r="G10" s="20">
        <v>6.4767200000000003</v>
      </c>
      <c r="I10" s="31">
        <v>1</v>
      </c>
      <c r="J10" s="33">
        <v>0.4</v>
      </c>
      <c r="K10" s="24">
        <f t="shared" si="0"/>
        <v>0.10000000000000003</v>
      </c>
      <c r="L10">
        <v>0</v>
      </c>
      <c r="M10" s="33">
        <v>0.1</v>
      </c>
      <c r="N10" s="24">
        <f t="shared" si="1"/>
        <v>-0.09</v>
      </c>
      <c r="P10" s="20">
        <f t="shared" si="2"/>
        <v>42.486618800000002</v>
      </c>
      <c r="R10" t="s">
        <v>87</v>
      </c>
      <c r="T10" s="20">
        <f t="shared" ref="T10:T12" si="3">T4-S4</f>
        <v>-5.8338499999999982</v>
      </c>
      <c r="U10" s="20">
        <f t="shared" ref="U10" si="4">T4-U4</f>
        <v>4.4652600000000007</v>
      </c>
    </row>
    <row r="11" spans="1:21" x14ac:dyDescent="0.3">
      <c r="A11" s="20">
        <v>50.693849999999998</v>
      </c>
      <c r="B11" s="20">
        <v>-5.83385</v>
      </c>
      <c r="C11" s="20">
        <v>-22.39799</v>
      </c>
      <c r="D11" s="20">
        <v>5.6746600000000003</v>
      </c>
      <c r="E11" s="20">
        <v>-11.81434</v>
      </c>
      <c r="F11" s="20">
        <v>-4.4652599999999998</v>
      </c>
      <c r="G11" s="20">
        <v>6.4767200000000003</v>
      </c>
      <c r="I11" s="34">
        <v>1</v>
      </c>
      <c r="J11" s="35">
        <v>0.4</v>
      </c>
      <c r="K11" s="36">
        <f t="shared" si="0"/>
        <v>0.10000000000000003</v>
      </c>
      <c r="L11" s="37">
        <v>1</v>
      </c>
      <c r="M11" s="35">
        <v>0.1</v>
      </c>
      <c r="N11" s="36">
        <f t="shared" si="1"/>
        <v>-0.09</v>
      </c>
      <c r="P11" s="38">
        <f t="shared" si="2"/>
        <v>38.021358800000002</v>
      </c>
      <c r="R11" t="s">
        <v>99</v>
      </c>
      <c r="T11" s="20">
        <f t="shared" si="3"/>
        <v>-5.2663839999999951</v>
      </c>
      <c r="U11" s="20">
        <f t="shared" ref="U11" si="5">T5-U5</f>
        <v>4.4652600000000007</v>
      </c>
    </row>
    <row r="12" spans="1:21" x14ac:dyDescent="0.3">
      <c r="A12" s="20">
        <v>50.693849999999998</v>
      </c>
      <c r="B12" s="20">
        <v>-5.83385</v>
      </c>
      <c r="C12" s="20">
        <v>-22.39799</v>
      </c>
      <c r="D12" s="20">
        <v>5.6746600000000003</v>
      </c>
      <c r="E12" s="20">
        <v>-11.81434</v>
      </c>
      <c r="F12" s="20">
        <v>-4.4652599999999998</v>
      </c>
      <c r="G12" s="20">
        <v>6.4767200000000003</v>
      </c>
      <c r="I12" s="31">
        <v>0</v>
      </c>
      <c r="J12" s="33">
        <v>0.5</v>
      </c>
      <c r="K12" s="24">
        <f t="shared" si="0"/>
        <v>0.2</v>
      </c>
      <c r="L12">
        <v>0</v>
      </c>
      <c r="M12" s="33">
        <v>0.1</v>
      </c>
      <c r="N12" s="24">
        <f t="shared" si="1"/>
        <v>-0.09</v>
      </c>
      <c r="P12" s="20">
        <f t="shared" si="2"/>
        <v>45.158773599999996</v>
      </c>
      <c r="R12" t="s">
        <v>103</v>
      </c>
      <c r="T12" s="20">
        <f t="shared" si="3"/>
        <v>-4.698917999999999</v>
      </c>
      <c r="U12" s="20">
        <f t="shared" ref="U12" si="6">T6-U6</f>
        <v>4.4652600000000007</v>
      </c>
    </row>
    <row r="13" spans="1:21" x14ac:dyDescent="0.3">
      <c r="A13" s="20">
        <v>50.693849999999998</v>
      </c>
      <c r="B13" s="20">
        <v>-5.83385</v>
      </c>
      <c r="C13" s="20">
        <v>-22.39799</v>
      </c>
      <c r="D13" s="20">
        <v>5.6746600000000003</v>
      </c>
      <c r="E13" s="20">
        <v>-11.81434</v>
      </c>
      <c r="F13" s="20">
        <v>-4.4652599999999998</v>
      </c>
      <c r="G13" s="20">
        <v>6.4767200000000003</v>
      </c>
      <c r="I13" s="31">
        <v>1</v>
      </c>
      <c r="J13" s="33">
        <v>0.5</v>
      </c>
      <c r="K13" s="24">
        <f t="shared" si="0"/>
        <v>0.2</v>
      </c>
      <c r="L13">
        <v>0</v>
      </c>
      <c r="M13" s="33">
        <v>0.1</v>
      </c>
      <c r="N13" s="24">
        <f t="shared" si="1"/>
        <v>-0.09</v>
      </c>
      <c r="P13" s="20">
        <f t="shared" si="2"/>
        <v>40.459855599999997</v>
      </c>
    </row>
    <row r="14" spans="1:21" x14ac:dyDescent="0.3">
      <c r="A14" s="20">
        <v>50.693849999999998</v>
      </c>
      <c r="B14" s="20">
        <v>-5.83385</v>
      </c>
      <c r="C14" s="20">
        <v>-22.39799</v>
      </c>
      <c r="D14" s="20">
        <v>5.6746600000000003</v>
      </c>
      <c r="E14" s="20">
        <v>-11.81434</v>
      </c>
      <c r="F14" s="20">
        <v>-4.4652599999999998</v>
      </c>
      <c r="G14" s="20">
        <v>6.4767200000000003</v>
      </c>
      <c r="I14" s="31">
        <v>1</v>
      </c>
      <c r="J14" s="33">
        <v>0.5</v>
      </c>
      <c r="K14" s="24">
        <f t="shared" si="0"/>
        <v>0.2</v>
      </c>
      <c r="L14">
        <v>1</v>
      </c>
      <c r="M14" s="33">
        <v>0.1</v>
      </c>
      <c r="N14" s="24">
        <f t="shared" si="1"/>
        <v>-0.09</v>
      </c>
      <c r="P14" s="20">
        <f t="shared" si="2"/>
        <v>35.994595599999997</v>
      </c>
    </row>
    <row r="17" spans="1:22" x14ac:dyDescent="0.3">
      <c r="A17" s="74" t="s">
        <v>51</v>
      </c>
      <c r="B17" s="74"/>
      <c r="C17" s="74"/>
      <c r="D17" s="74"/>
      <c r="E17" s="74"/>
      <c r="F17" s="74"/>
      <c r="G17" s="74"/>
      <c r="I17" s="74" t="s">
        <v>47</v>
      </c>
      <c r="J17" s="74"/>
      <c r="K17" s="74"/>
      <c r="L17" s="74"/>
      <c r="M17" s="74"/>
      <c r="N17" s="74"/>
      <c r="P17" s="8" t="s">
        <v>13</v>
      </c>
      <c r="R17" s="39" t="s">
        <v>96</v>
      </c>
    </row>
    <row r="18" spans="1:22" x14ac:dyDescent="0.3">
      <c r="A18" s="7" t="s">
        <v>14</v>
      </c>
      <c r="B18" s="7" t="s">
        <v>48</v>
      </c>
      <c r="C18" s="7" t="s">
        <v>52</v>
      </c>
      <c r="D18" s="7" t="s">
        <v>53</v>
      </c>
      <c r="E18" s="7" t="s">
        <v>54</v>
      </c>
      <c r="F18" s="7" t="s">
        <v>49</v>
      </c>
      <c r="G18" s="7" t="s">
        <v>50</v>
      </c>
      <c r="I18" s="7" t="s">
        <v>48</v>
      </c>
      <c r="J18" s="32" t="s">
        <v>56</v>
      </c>
      <c r="K18" s="7" t="s">
        <v>52</v>
      </c>
      <c r="L18" s="7" t="s">
        <v>49</v>
      </c>
      <c r="M18" s="32" t="s">
        <v>57</v>
      </c>
      <c r="N18" s="7" t="s">
        <v>50</v>
      </c>
      <c r="P18" s="8" t="s">
        <v>15</v>
      </c>
      <c r="R18" s="62" t="s">
        <v>64</v>
      </c>
      <c r="S18" s="8" t="s">
        <v>59</v>
      </c>
      <c r="T18" s="8" t="s">
        <v>60</v>
      </c>
      <c r="U18" s="8" t="s">
        <v>61</v>
      </c>
      <c r="V18" s="9"/>
    </row>
    <row r="19" spans="1:22" x14ac:dyDescent="0.3">
      <c r="A19" s="20">
        <v>50.693849999999998</v>
      </c>
      <c r="B19" s="20">
        <v>-5.83385</v>
      </c>
      <c r="C19" s="20">
        <v>-22.39799</v>
      </c>
      <c r="D19" s="20">
        <v>5.6746600000000003</v>
      </c>
      <c r="E19" s="20">
        <v>-11.81434</v>
      </c>
      <c r="F19" s="20">
        <v>-4.4652599999999998</v>
      </c>
      <c r="G19" s="20">
        <v>6.4767200000000003</v>
      </c>
      <c r="I19" s="31">
        <v>0</v>
      </c>
      <c r="J19" s="33">
        <v>0.2</v>
      </c>
      <c r="K19" s="24">
        <f>J19-0.3</f>
        <v>-9.9999999999999978E-2</v>
      </c>
      <c r="L19">
        <v>0</v>
      </c>
      <c r="M19" s="33">
        <v>0.1</v>
      </c>
      <c r="N19" s="24">
        <f>M19-0.19</f>
        <v>-0.09</v>
      </c>
      <c r="P19" s="20">
        <f>A19+(B19*I19)+(C19*K19)+(D19*I19*K19)+(E19*K19*K19)+(F19*L19)+(G19*N19)</f>
        <v>52.232600799999993</v>
      </c>
      <c r="R19" t="s">
        <v>102</v>
      </c>
      <c r="S19" s="20">
        <f>P19</f>
        <v>52.232600799999993</v>
      </c>
      <c r="T19" s="20">
        <f>P20</f>
        <v>45.831284799999992</v>
      </c>
      <c r="U19" s="20">
        <f>P21</f>
        <v>41.366024799999991</v>
      </c>
      <c r="V19" s="21"/>
    </row>
    <row r="20" spans="1:22" x14ac:dyDescent="0.3">
      <c r="A20" s="20">
        <v>50.693849999999998</v>
      </c>
      <c r="B20" s="20">
        <v>-5.83385</v>
      </c>
      <c r="C20" s="20">
        <v>-22.39799</v>
      </c>
      <c r="D20" s="20">
        <v>5.6746600000000003</v>
      </c>
      <c r="E20" s="20">
        <v>-11.81434</v>
      </c>
      <c r="F20" s="20">
        <v>-4.4652599999999998</v>
      </c>
      <c r="G20" s="20">
        <v>6.4767200000000003</v>
      </c>
      <c r="I20" s="31">
        <v>1</v>
      </c>
      <c r="J20" s="33">
        <v>0.2</v>
      </c>
      <c r="K20" s="24">
        <f t="shared" ref="K20:K30" si="7">J20-0.3</f>
        <v>-9.9999999999999978E-2</v>
      </c>
      <c r="L20">
        <v>0</v>
      </c>
      <c r="M20" s="33">
        <v>0.1</v>
      </c>
      <c r="N20" s="24">
        <f t="shared" ref="N20:N30" si="8">M20-0.19</f>
        <v>-0.09</v>
      </c>
      <c r="P20" s="20">
        <f t="shared" ref="P20:P30" si="9">A20+(B20*I20)+(C20*K20)+(D20*I20*K20)+(E20*K20*K20)+(F20*L20)+(G20*N20)</f>
        <v>45.831284799999992</v>
      </c>
      <c r="R20" t="s">
        <v>58</v>
      </c>
      <c r="S20" s="20">
        <f>P22</f>
        <v>50.758617199999996</v>
      </c>
      <c r="T20" s="20">
        <f>P23</f>
        <v>44.924767199999998</v>
      </c>
      <c r="U20" s="20">
        <f>P24</f>
        <v>40.459507199999997</v>
      </c>
      <c r="V20" s="21"/>
    </row>
    <row r="21" spans="1:22" x14ac:dyDescent="0.3">
      <c r="A21" s="20">
        <v>50.693849999999998</v>
      </c>
      <c r="B21" s="20">
        <v>-5.83385</v>
      </c>
      <c r="C21" s="20">
        <v>-22.39799</v>
      </c>
      <c r="D21" s="20">
        <v>5.6746600000000003</v>
      </c>
      <c r="E21" s="20">
        <v>-11.81434</v>
      </c>
      <c r="F21" s="20">
        <v>-4.4652599999999998</v>
      </c>
      <c r="G21" s="20">
        <v>6.4767200000000003</v>
      </c>
      <c r="I21" s="34">
        <v>1</v>
      </c>
      <c r="J21" s="35">
        <v>0.2</v>
      </c>
      <c r="K21" s="36">
        <f t="shared" si="7"/>
        <v>-9.9999999999999978E-2</v>
      </c>
      <c r="L21" s="37">
        <v>1</v>
      </c>
      <c r="M21" s="35">
        <v>0.1</v>
      </c>
      <c r="N21" s="36">
        <f t="shared" si="8"/>
        <v>-0.09</v>
      </c>
      <c r="P21" s="38">
        <f t="shared" si="9"/>
        <v>41.366024799999991</v>
      </c>
      <c r="R21" t="s">
        <v>100</v>
      </c>
      <c r="S21" s="20">
        <f>P25</f>
        <v>49.048346799999997</v>
      </c>
      <c r="T21" s="20">
        <f>P26</f>
        <v>43.781962800000002</v>
      </c>
      <c r="U21" s="20">
        <f>P27</f>
        <v>39.316702800000002</v>
      </c>
      <c r="V21" s="21"/>
    </row>
    <row r="22" spans="1:22" x14ac:dyDescent="0.3">
      <c r="A22" s="20">
        <v>50.693849999999998</v>
      </c>
      <c r="B22" s="20">
        <v>-5.83385</v>
      </c>
      <c r="C22" s="20">
        <v>-22.39799</v>
      </c>
      <c r="D22" s="20">
        <v>5.6746600000000003</v>
      </c>
      <c r="E22" s="20">
        <v>-11.81434</v>
      </c>
      <c r="F22" s="20">
        <v>-4.4652599999999998</v>
      </c>
      <c r="G22" s="20">
        <v>6.4767200000000003</v>
      </c>
      <c r="I22" s="31">
        <v>0</v>
      </c>
      <c r="J22" s="33">
        <v>0.3</v>
      </c>
      <c r="K22" s="24">
        <f t="shared" si="7"/>
        <v>0</v>
      </c>
      <c r="L22">
        <v>0</v>
      </c>
      <c r="M22" s="33">
        <v>0.2</v>
      </c>
      <c r="N22" s="24">
        <f t="shared" si="8"/>
        <v>1.0000000000000009E-2</v>
      </c>
      <c r="P22" s="20">
        <f t="shared" si="9"/>
        <v>50.758617199999996</v>
      </c>
      <c r="R22" t="s">
        <v>98</v>
      </c>
      <c r="S22" s="20">
        <f>P28</f>
        <v>47.101789599999996</v>
      </c>
      <c r="T22" s="20">
        <f>P29</f>
        <v>42.402871599999997</v>
      </c>
      <c r="U22" s="20">
        <f>P30</f>
        <v>37.937611599999997</v>
      </c>
      <c r="V22" s="21"/>
    </row>
    <row r="23" spans="1:22" x14ac:dyDescent="0.3">
      <c r="A23" s="20">
        <v>50.693849999999998</v>
      </c>
      <c r="B23" s="20">
        <v>-5.83385</v>
      </c>
      <c r="C23" s="20">
        <v>-22.39799</v>
      </c>
      <c r="D23" s="20">
        <v>5.6746600000000003</v>
      </c>
      <c r="E23" s="20">
        <v>-11.81434</v>
      </c>
      <c r="F23" s="20">
        <v>-4.4652599999999998</v>
      </c>
      <c r="G23" s="20">
        <v>6.4767200000000003</v>
      </c>
      <c r="I23" s="31">
        <v>1</v>
      </c>
      <c r="J23" s="33">
        <v>0.3</v>
      </c>
      <c r="K23" s="24">
        <f t="shared" si="7"/>
        <v>0</v>
      </c>
      <c r="L23">
        <v>0</v>
      </c>
      <c r="M23" s="33">
        <v>0.2</v>
      </c>
      <c r="N23" s="24">
        <f t="shared" si="8"/>
        <v>1.0000000000000009E-2</v>
      </c>
      <c r="P23" s="20">
        <f t="shared" si="9"/>
        <v>44.924767199999998</v>
      </c>
      <c r="S23" s="20"/>
      <c r="T23" s="20"/>
      <c r="U23" s="20"/>
      <c r="V23" s="21"/>
    </row>
    <row r="24" spans="1:22" x14ac:dyDescent="0.3">
      <c r="A24" s="20">
        <v>50.693849999999998</v>
      </c>
      <c r="B24" s="20">
        <v>-5.83385</v>
      </c>
      <c r="C24" s="20">
        <v>-22.39799</v>
      </c>
      <c r="D24" s="20">
        <v>5.6746600000000003</v>
      </c>
      <c r="E24" s="20">
        <v>-11.81434</v>
      </c>
      <c r="F24" s="20">
        <v>-4.4652599999999998</v>
      </c>
      <c r="G24" s="20">
        <v>6.4767200000000003</v>
      </c>
      <c r="I24" s="34">
        <v>1</v>
      </c>
      <c r="J24" s="35">
        <v>0.3</v>
      </c>
      <c r="K24" s="36">
        <f t="shared" si="7"/>
        <v>0</v>
      </c>
      <c r="L24" s="37">
        <v>1</v>
      </c>
      <c r="M24" s="35">
        <v>0.2</v>
      </c>
      <c r="N24" s="36">
        <f t="shared" si="8"/>
        <v>1.0000000000000009E-2</v>
      </c>
      <c r="P24" s="38">
        <f t="shared" si="9"/>
        <v>40.459507199999997</v>
      </c>
      <c r="R24" s="62" t="s">
        <v>65</v>
      </c>
      <c r="S24" s="20"/>
      <c r="T24" s="63" t="s">
        <v>88</v>
      </c>
      <c r="U24" s="63" t="s">
        <v>89</v>
      </c>
    </row>
    <row r="25" spans="1:22" x14ac:dyDescent="0.3">
      <c r="A25" s="20">
        <v>50.693849999999998</v>
      </c>
      <c r="B25" s="20">
        <v>-5.83385</v>
      </c>
      <c r="C25" s="20">
        <v>-22.39799</v>
      </c>
      <c r="D25" s="20">
        <v>5.6746600000000003</v>
      </c>
      <c r="E25" s="20">
        <v>-11.81434</v>
      </c>
      <c r="F25" s="20">
        <v>-4.4652599999999998</v>
      </c>
      <c r="G25" s="20">
        <v>6.4767200000000003</v>
      </c>
      <c r="I25" s="31">
        <v>0</v>
      </c>
      <c r="J25" s="33">
        <v>0.4</v>
      </c>
      <c r="K25" s="24">
        <f t="shared" si="7"/>
        <v>0.10000000000000003</v>
      </c>
      <c r="L25">
        <v>0</v>
      </c>
      <c r="M25" s="33">
        <v>0.3</v>
      </c>
      <c r="N25" s="24">
        <f t="shared" si="8"/>
        <v>0.10999999999999999</v>
      </c>
      <c r="P25" s="20">
        <f t="shared" si="9"/>
        <v>49.048346799999997</v>
      </c>
      <c r="R25" t="s">
        <v>90</v>
      </c>
      <c r="S25" s="20"/>
      <c r="T25" s="20">
        <f>T19-S19</f>
        <v>-6.4013160000000013</v>
      </c>
      <c r="U25" s="20">
        <f>U19-T19</f>
        <v>-4.4652600000000007</v>
      </c>
    </row>
    <row r="26" spans="1:22" x14ac:dyDescent="0.3">
      <c r="A26" s="20">
        <v>50.693849999999998</v>
      </c>
      <c r="B26" s="20">
        <v>-5.83385</v>
      </c>
      <c r="C26" s="20">
        <v>-22.39799</v>
      </c>
      <c r="D26" s="20">
        <v>5.6746600000000003</v>
      </c>
      <c r="E26" s="20">
        <v>-11.81434</v>
      </c>
      <c r="F26" s="20">
        <v>-4.4652599999999998</v>
      </c>
      <c r="G26" s="20">
        <v>6.4767200000000003</v>
      </c>
      <c r="I26" s="31">
        <v>1</v>
      </c>
      <c r="J26" s="33">
        <v>0.4</v>
      </c>
      <c r="K26" s="24">
        <f t="shared" si="7"/>
        <v>0.10000000000000003</v>
      </c>
      <c r="L26">
        <v>0</v>
      </c>
      <c r="M26" s="33">
        <v>0.3</v>
      </c>
      <c r="N26" s="24">
        <f t="shared" si="8"/>
        <v>0.10999999999999999</v>
      </c>
      <c r="P26" s="20">
        <f t="shared" si="9"/>
        <v>43.781962800000002</v>
      </c>
      <c r="R26" t="s">
        <v>58</v>
      </c>
      <c r="S26" s="20"/>
      <c r="T26" s="20">
        <f t="shared" ref="T26:T28" si="10">T20-S20</f>
        <v>-5.8338499999999982</v>
      </c>
      <c r="U26" s="20">
        <f t="shared" ref="U26:U28" si="11">T20-U20</f>
        <v>4.4652600000000007</v>
      </c>
    </row>
    <row r="27" spans="1:22" x14ac:dyDescent="0.3">
      <c r="A27" s="20">
        <v>50.693849999999998</v>
      </c>
      <c r="B27" s="20">
        <v>-5.83385</v>
      </c>
      <c r="C27" s="20">
        <v>-22.39799</v>
      </c>
      <c r="D27" s="20">
        <v>5.6746600000000003</v>
      </c>
      <c r="E27" s="20">
        <v>-11.81434</v>
      </c>
      <c r="F27" s="20">
        <v>-4.4652599999999998</v>
      </c>
      <c r="G27" s="20">
        <v>6.4767200000000003</v>
      </c>
      <c r="I27" s="34">
        <v>1</v>
      </c>
      <c r="J27" s="35">
        <v>0.4</v>
      </c>
      <c r="K27" s="36">
        <f t="shared" si="7"/>
        <v>0.10000000000000003</v>
      </c>
      <c r="L27" s="37">
        <v>1</v>
      </c>
      <c r="M27" s="35">
        <v>0.3</v>
      </c>
      <c r="N27" s="36">
        <f t="shared" si="8"/>
        <v>0.10999999999999999</v>
      </c>
      <c r="P27" s="38">
        <f t="shared" si="9"/>
        <v>39.316702800000002</v>
      </c>
      <c r="R27" t="s">
        <v>62</v>
      </c>
      <c r="S27" s="20"/>
      <c r="T27" s="20">
        <f t="shared" si="10"/>
        <v>-5.2663839999999951</v>
      </c>
      <c r="U27" s="20">
        <f t="shared" si="11"/>
        <v>4.4652600000000007</v>
      </c>
    </row>
    <row r="28" spans="1:22" x14ac:dyDescent="0.3">
      <c r="A28" s="20">
        <v>50.693849999999998</v>
      </c>
      <c r="B28" s="20">
        <v>-5.83385</v>
      </c>
      <c r="C28" s="20">
        <v>-22.39799</v>
      </c>
      <c r="D28" s="20">
        <v>5.6746600000000003</v>
      </c>
      <c r="E28" s="20">
        <v>-11.81434</v>
      </c>
      <c r="F28" s="20">
        <v>-4.4652599999999998</v>
      </c>
      <c r="G28" s="20">
        <v>6.4767200000000003</v>
      </c>
      <c r="I28" s="31">
        <v>0</v>
      </c>
      <c r="J28" s="33">
        <v>0.5</v>
      </c>
      <c r="K28" s="24">
        <f t="shared" si="7"/>
        <v>0.2</v>
      </c>
      <c r="L28">
        <v>0</v>
      </c>
      <c r="M28" s="33">
        <v>0.4</v>
      </c>
      <c r="N28" s="24">
        <f t="shared" si="8"/>
        <v>0.21000000000000002</v>
      </c>
      <c r="P28" s="20">
        <f t="shared" si="9"/>
        <v>47.101789599999996</v>
      </c>
      <c r="R28" t="s">
        <v>63</v>
      </c>
      <c r="S28" s="20"/>
      <c r="T28" s="20">
        <f t="shared" si="10"/>
        <v>-4.698917999999999</v>
      </c>
      <c r="U28" s="20">
        <f t="shared" si="11"/>
        <v>4.4652600000000007</v>
      </c>
    </row>
    <row r="29" spans="1:22" x14ac:dyDescent="0.3">
      <c r="A29" s="20">
        <v>50.693849999999998</v>
      </c>
      <c r="B29" s="20">
        <v>-5.83385</v>
      </c>
      <c r="C29" s="20">
        <v>-22.39799</v>
      </c>
      <c r="D29" s="20">
        <v>5.6746600000000003</v>
      </c>
      <c r="E29" s="20">
        <v>-11.81434</v>
      </c>
      <c r="F29" s="20">
        <v>-4.4652599999999998</v>
      </c>
      <c r="G29" s="20">
        <v>6.4767200000000003</v>
      </c>
      <c r="I29" s="31">
        <v>1</v>
      </c>
      <c r="J29" s="33">
        <v>0.5</v>
      </c>
      <c r="K29" s="24">
        <f t="shared" si="7"/>
        <v>0.2</v>
      </c>
      <c r="L29">
        <v>0</v>
      </c>
      <c r="M29" s="33">
        <v>0.4</v>
      </c>
      <c r="N29" s="24">
        <f t="shared" si="8"/>
        <v>0.21000000000000002</v>
      </c>
      <c r="P29" s="20">
        <f t="shared" si="9"/>
        <v>42.402871599999997</v>
      </c>
    </row>
    <row r="30" spans="1:22" x14ac:dyDescent="0.3">
      <c r="A30" s="20">
        <v>50.693849999999998</v>
      </c>
      <c r="B30" s="20">
        <v>-5.83385</v>
      </c>
      <c r="C30" s="20">
        <v>-22.39799</v>
      </c>
      <c r="D30" s="20">
        <v>5.6746600000000003</v>
      </c>
      <c r="E30" s="20">
        <v>-11.81434</v>
      </c>
      <c r="F30" s="20">
        <v>-4.4652599999999998</v>
      </c>
      <c r="G30" s="20">
        <v>6.4767200000000003</v>
      </c>
      <c r="I30" s="31">
        <v>1</v>
      </c>
      <c r="J30" s="33">
        <v>0.5</v>
      </c>
      <c r="K30" s="24">
        <f t="shared" si="7"/>
        <v>0.2</v>
      </c>
      <c r="L30">
        <v>1</v>
      </c>
      <c r="M30" s="33">
        <v>0.4</v>
      </c>
      <c r="N30" s="24">
        <f t="shared" si="8"/>
        <v>0.21000000000000002</v>
      </c>
      <c r="P30" s="20">
        <f t="shared" si="9"/>
        <v>37.937611599999997</v>
      </c>
    </row>
    <row r="33" spans="1:21" x14ac:dyDescent="0.3">
      <c r="A33" s="74" t="s">
        <v>51</v>
      </c>
      <c r="B33" s="74"/>
      <c r="C33" s="74"/>
      <c r="D33" s="74"/>
      <c r="E33" s="74"/>
      <c r="F33" s="74"/>
      <c r="G33" s="74"/>
      <c r="I33" s="74" t="s">
        <v>47</v>
      </c>
      <c r="J33" s="74"/>
      <c r="K33" s="74"/>
      <c r="L33" s="74"/>
      <c r="M33" s="74"/>
      <c r="N33" s="74"/>
      <c r="P33" s="8" t="s">
        <v>13</v>
      </c>
      <c r="R33" s="39" t="s">
        <v>95</v>
      </c>
    </row>
    <row r="34" spans="1:21" x14ac:dyDescent="0.3">
      <c r="A34" s="7" t="s">
        <v>14</v>
      </c>
      <c r="B34" s="7" t="s">
        <v>48</v>
      </c>
      <c r="C34" s="7" t="s">
        <v>52</v>
      </c>
      <c r="D34" s="7" t="s">
        <v>53</v>
      </c>
      <c r="E34" s="7" t="s">
        <v>54</v>
      </c>
      <c r="F34" s="7" t="s">
        <v>49</v>
      </c>
      <c r="G34" s="7" t="s">
        <v>50</v>
      </c>
      <c r="I34" s="7" t="s">
        <v>48</v>
      </c>
      <c r="J34" s="32" t="s">
        <v>56</v>
      </c>
      <c r="K34" s="7" t="s">
        <v>52</v>
      </c>
      <c r="L34" s="7" t="s">
        <v>49</v>
      </c>
      <c r="M34" s="32" t="s">
        <v>57</v>
      </c>
      <c r="N34" s="7" t="s">
        <v>50</v>
      </c>
      <c r="P34" s="8" t="s">
        <v>15</v>
      </c>
      <c r="R34" s="39" t="s">
        <v>64</v>
      </c>
      <c r="S34" s="8" t="s">
        <v>59</v>
      </c>
      <c r="T34" s="8" t="s">
        <v>60</v>
      </c>
      <c r="U34" s="8" t="s">
        <v>61</v>
      </c>
    </row>
    <row r="35" spans="1:21" x14ac:dyDescent="0.3">
      <c r="A35" s="20">
        <v>50.693849999999998</v>
      </c>
      <c r="B35" s="20">
        <v>-5.83385</v>
      </c>
      <c r="C35" s="20">
        <v>-22.39799</v>
      </c>
      <c r="D35" s="20">
        <v>5.6746600000000003</v>
      </c>
      <c r="E35" s="20">
        <v>-11.81434</v>
      </c>
      <c r="F35" s="20">
        <v>-4.4652599999999998</v>
      </c>
      <c r="G35" s="20">
        <v>6.4767200000000003</v>
      </c>
      <c r="I35" s="31">
        <v>0</v>
      </c>
      <c r="J35" s="33">
        <v>0.4</v>
      </c>
      <c r="K35" s="24">
        <f t="shared" ref="K35:K46" si="12">J35-0.3</f>
        <v>0.10000000000000003</v>
      </c>
      <c r="L35">
        <v>0</v>
      </c>
      <c r="M35" s="33">
        <v>0.1</v>
      </c>
      <c r="N35" s="24">
        <f t="shared" ref="N35:N46" si="13">M35-0.19</f>
        <v>-0.09</v>
      </c>
      <c r="P35" s="20">
        <f t="shared" ref="P35:P46" si="14">A35+(B35*I35)+(C35*K35)+(D35*I35*K35)+(E35*K35*K35)+(F35*L35)+(G35*N35)</f>
        <v>47.753002799999997</v>
      </c>
      <c r="R35" t="s">
        <v>99</v>
      </c>
      <c r="S35" s="20">
        <f>P35</f>
        <v>47.753002799999997</v>
      </c>
      <c r="T35" s="20">
        <f>P36</f>
        <v>42.486618800000002</v>
      </c>
      <c r="U35" s="20">
        <f>P37</f>
        <v>38.021358800000002</v>
      </c>
    </row>
    <row r="36" spans="1:21" x14ac:dyDescent="0.3">
      <c r="A36" s="20">
        <v>50.693849999999998</v>
      </c>
      <c r="B36" s="20">
        <v>-5.83385</v>
      </c>
      <c r="C36" s="20">
        <v>-22.39799</v>
      </c>
      <c r="D36" s="20">
        <v>5.6746600000000003</v>
      </c>
      <c r="E36" s="20">
        <v>-11.81434</v>
      </c>
      <c r="F36" s="20">
        <v>-4.4652599999999998</v>
      </c>
      <c r="G36" s="20">
        <v>6.4767200000000003</v>
      </c>
      <c r="I36" s="31">
        <v>1</v>
      </c>
      <c r="J36" s="33">
        <v>0.4</v>
      </c>
      <c r="K36" s="24">
        <f t="shared" si="12"/>
        <v>0.10000000000000003</v>
      </c>
      <c r="L36">
        <v>0</v>
      </c>
      <c r="M36" s="33">
        <v>0.1</v>
      </c>
      <c r="N36" s="24">
        <f t="shared" si="13"/>
        <v>-0.09</v>
      </c>
      <c r="P36" s="20">
        <f t="shared" si="14"/>
        <v>42.486618800000002</v>
      </c>
      <c r="R36" t="s">
        <v>97</v>
      </c>
      <c r="S36" s="20">
        <f>P38</f>
        <v>48.400674799999997</v>
      </c>
      <c r="T36" s="20">
        <f>P39</f>
        <v>43.134290800000002</v>
      </c>
      <c r="U36" s="20">
        <f>P40</f>
        <v>38.669030800000002</v>
      </c>
    </row>
    <row r="37" spans="1:21" x14ac:dyDescent="0.3">
      <c r="A37" s="20">
        <v>50.693849999999998</v>
      </c>
      <c r="B37" s="20">
        <v>-5.83385</v>
      </c>
      <c r="C37" s="20">
        <v>-22.39799</v>
      </c>
      <c r="D37" s="20">
        <v>5.6746600000000003</v>
      </c>
      <c r="E37" s="20">
        <v>-11.81434</v>
      </c>
      <c r="F37" s="20">
        <v>-4.4652599999999998</v>
      </c>
      <c r="G37" s="20">
        <v>6.4767200000000003</v>
      </c>
      <c r="I37" s="34">
        <v>1</v>
      </c>
      <c r="J37" s="35">
        <v>0.4</v>
      </c>
      <c r="K37" s="36">
        <f t="shared" si="12"/>
        <v>0.10000000000000003</v>
      </c>
      <c r="L37" s="37">
        <v>1</v>
      </c>
      <c r="M37" s="35">
        <v>0.1</v>
      </c>
      <c r="N37" s="36">
        <f t="shared" si="13"/>
        <v>-0.09</v>
      </c>
      <c r="P37" s="38">
        <f t="shared" si="14"/>
        <v>38.021358800000002</v>
      </c>
      <c r="R37" t="s">
        <v>100</v>
      </c>
      <c r="S37" s="20">
        <f>P41</f>
        <v>49.048346799999997</v>
      </c>
      <c r="T37" s="20">
        <f>P42</f>
        <v>43.781962800000002</v>
      </c>
      <c r="U37" s="20">
        <f>P43</f>
        <v>39.316702800000002</v>
      </c>
    </row>
    <row r="38" spans="1:21" x14ac:dyDescent="0.3">
      <c r="A38" s="20">
        <v>50.693849999999998</v>
      </c>
      <c r="B38" s="20">
        <v>-5.83385</v>
      </c>
      <c r="C38" s="20">
        <v>-22.39799</v>
      </c>
      <c r="D38" s="20">
        <v>5.6746600000000003</v>
      </c>
      <c r="E38" s="20">
        <v>-11.81434</v>
      </c>
      <c r="F38" s="20">
        <v>-4.4652599999999998</v>
      </c>
      <c r="G38" s="20">
        <v>6.4767200000000003</v>
      </c>
      <c r="I38" s="31">
        <v>0</v>
      </c>
      <c r="J38" s="33">
        <v>0.4</v>
      </c>
      <c r="K38" s="24">
        <f t="shared" si="12"/>
        <v>0.10000000000000003</v>
      </c>
      <c r="L38">
        <v>0</v>
      </c>
      <c r="M38" s="33">
        <v>0.2</v>
      </c>
      <c r="N38" s="24">
        <f t="shared" si="13"/>
        <v>1.0000000000000009E-2</v>
      </c>
      <c r="P38" s="20">
        <f t="shared" si="14"/>
        <v>48.400674799999997</v>
      </c>
      <c r="R38" t="s">
        <v>101</v>
      </c>
      <c r="S38" s="20">
        <f>P44</f>
        <v>49.696018799999997</v>
      </c>
      <c r="T38" s="20">
        <f>P45</f>
        <v>44.429634800000002</v>
      </c>
      <c r="U38" s="20">
        <f>P46</f>
        <v>39.964374800000002</v>
      </c>
    </row>
    <row r="39" spans="1:21" x14ac:dyDescent="0.3">
      <c r="A39" s="20">
        <v>50.693849999999998</v>
      </c>
      <c r="B39" s="20">
        <v>-5.83385</v>
      </c>
      <c r="C39" s="20">
        <v>-22.39799</v>
      </c>
      <c r="D39" s="20">
        <v>5.6746600000000003</v>
      </c>
      <c r="E39" s="20">
        <v>-11.81434</v>
      </c>
      <c r="F39" s="20">
        <v>-4.4652599999999998</v>
      </c>
      <c r="G39" s="20">
        <v>6.4767200000000003</v>
      </c>
      <c r="I39" s="31">
        <v>1</v>
      </c>
      <c r="J39" s="33">
        <v>0.4</v>
      </c>
      <c r="K39" s="24">
        <f t="shared" si="12"/>
        <v>0.10000000000000003</v>
      </c>
      <c r="L39">
        <v>0</v>
      </c>
      <c r="M39" s="33">
        <v>0.2</v>
      </c>
      <c r="N39" s="24">
        <f t="shared" si="13"/>
        <v>1.0000000000000009E-2</v>
      </c>
      <c r="P39" s="20">
        <f t="shared" si="14"/>
        <v>43.134290800000002</v>
      </c>
      <c r="S39" s="20"/>
      <c r="T39" s="20"/>
      <c r="U39" s="20"/>
    </row>
    <row r="40" spans="1:21" x14ac:dyDescent="0.3">
      <c r="A40" s="20">
        <v>50.693849999999998</v>
      </c>
      <c r="B40" s="20">
        <v>-5.83385</v>
      </c>
      <c r="C40" s="20">
        <v>-22.39799</v>
      </c>
      <c r="D40" s="20">
        <v>5.6746600000000003</v>
      </c>
      <c r="E40" s="20">
        <v>-11.81434</v>
      </c>
      <c r="F40" s="20">
        <v>-4.4652599999999998</v>
      </c>
      <c r="G40" s="20">
        <v>6.4767200000000003</v>
      </c>
      <c r="I40" s="34">
        <v>1</v>
      </c>
      <c r="J40" s="35">
        <v>0.4</v>
      </c>
      <c r="K40" s="36">
        <f t="shared" si="12"/>
        <v>0.10000000000000003</v>
      </c>
      <c r="L40" s="37">
        <v>1</v>
      </c>
      <c r="M40" s="35">
        <v>0.2</v>
      </c>
      <c r="N40" s="36">
        <f t="shared" si="13"/>
        <v>1.0000000000000009E-2</v>
      </c>
      <c r="P40" s="38">
        <f t="shared" si="14"/>
        <v>38.669030800000002</v>
      </c>
      <c r="R40" s="39" t="s">
        <v>65</v>
      </c>
      <c r="S40" s="20"/>
      <c r="T40" s="63" t="s">
        <v>88</v>
      </c>
      <c r="U40" s="63" t="s">
        <v>89</v>
      </c>
    </row>
    <row r="41" spans="1:21" x14ac:dyDescent="0.3">
      <c r="A41" s="20">
        <v>50.693849999999998</v>
      </c>
      <c r="B41" s="20">
        <v>-5.83385</v>
      </c>
      <c r="C41" s="20">
        <v>-22.39799</v>
      </c>
      <c r="D41" s="20">
        <v>5.6746600000000003</v>
      </c>
      <c r="E41" s="20">
        <v>-11.81434</v>
      </c>
      <c r="F41" s="20">
        <v>-4.4652599999999998</v>
      </c>
      <c r="G41" s="20">
        <v>6.4767200000000003</v>
      </c>
      <c r="I41" s="31">
        <v>0</v>
      </c>
      <c r="J41" s="33">
        <v>0.4</v>
      </c>
      <c r="K41" s="24">
        <f t="shared" si="12"/>
        <v>0.10000000000000003</v>
      </c>
      <c r="L41">
        <v>0</v>
      </c>
      <c r="M41" s="33">
        <v>0.3</v>
      </c>
      <c r="N41" s="24">
        <f t="shared" si="13"/>
        <v>0.10999999999999999</v>
      </c>
      <c r="P41" s="20">
        <f t="shared" si="14"/>
        <v>49.048346799999997</v>
      </c>
      <c r="R41" t="s">
        <v>99</v>
      </c>
      <c r="S41" s="20"/>
      <c r="T41" s="20">
        <f>T35-S35</f>
        <v>-5.2663839999999951</v>
      </c>
      <c r="U41" s="20">
        <f>U35-T35</f>
        <v>-4.4652600000000007</v>
      </c>
    </row>
    <row r="42" spans="1:21" x14ac:dyDescent="0.3">
      <c r="A42" s="20">
        <v>50.693849999999998</v>
      </c>
      <c r="B42" s="20">
        <v>-5.83385</v>
      </c>
      <c r="C42" s="20">
        <v>-22.39799</v>
      </c>
      <c r="D42" s="20">
        <v>5.6746600000000003</v>
      </c>
      <c r="E42" s="20">
        <v>-11.81434</v>
      </c>
      <c r="F42" s="20">
        <v>-4.4652599999999998</v>
      </c>
      <c r="G42" s="20">
        <v>6.4767200000000003</v>
      </c>
      <c r="I42" s="31">
        <v>1</v>
      </c>
      <c r="J42" s="33">
        <v>0.4</v>
      </c>
      <c r="K42" s="24">
        <f t="shared" si="12"/>
        <v>0.10000000000000003</v>
      </c>
      <c r="L42">
        <v>0</v>
      </c>
      <c r="M42" s="33">
        <v>0.3</v>
      </c>
      <c r="N42" s="24">
        <f t="shared" si="13"/>
        <v>0.10999999999999999</v>
      </c>
      <c r="P42" s="20">
        <f t="shared" si="14"/>
        <v>43.781962800000002</v>
      </c>
      <c r="R42" t="s">
        <v>97</v>
      </c>
      <c r="S42" s="20"/>
      <c r="T42" s="20">
        <f t="shared" ref="T42:T44" si="15">T36-S36</f>
        <v>-5.2663839999999951</v>
      </c>
      <c r="U42" s="20">
        <f>T36-U36</f>
        <v>4.4652600000000007</v>
      </c>
    </row>
    <row r="43" spans="1:21" x14ac:dyDescent="0.3">
      <c r="A43" s="20">
        <v>50.693849999999998</v>
      </c>
      <c r="B43" s="20">
        <v>-5.83385</v>
      </c>
      <c r="C43" s="20">
        <v>-22.39799</v>
      </c>
      <c r="D43" s="20">
        <v>5.6746600000000003</v>
      </c>
      <c r="E43" s="20">
        <v>-11.81434</v>
      </c>
      <c r="F43" s="20">
        <v>-4.4652599999999998</v>
      </c>
      <c r="G43" s="20">
        <v>6.4767200000000003</v>
      </c>
      <c r="I43" s="34">
        <v>1</v>
      </c>
      <c r="J43" s="35">
        <v>0.4</v>
      </c>
      <c r="K43" s="36">
        <f t="shared" si="12"/>
        <v>0.10000000000000003</v>
      </c>
      <c r="L43" s="37">
        <v>1</v>
      </c>
      <c r="M43" s="35">
        <v>0.3</v>
      </c>
      <c r="N43" s="36">
        <f t="shared" si="13"/>
        <v>0.10999999999999999</v>
      </c>
      <c r="P43" s="38">
        <f t="shared" si="14"/>
        <v>39.316702800000002</v>
      </c>
      <c r="R43" t="s">
        <v>100</v>
      </c>
      <c r="S43" s="20"/>
      <c r="T43" s="20">
        <f t="shared" si="15"/>
        <v>-5.2663839999999951</v>
      </c>
      <c r="U43" s="20">
        <f>T37-U37</f>
        <v>4.4652600000000007</v>
      </c>
    </row>
    <row r="44" spans="1:21" x14ac:dyDescent="0.3">
      <c r="A44" s="20">
        <v>50.693849999999998</v>
      </c>
      <c r="B44" s="20">
        <v>-5.83385</v>
      </c>
      <c r="C44" s="20">
        <v>-22.39799</v>
      </c>
      <c r="D44" s="20">
        <v>5.6746600000000003</v>
      </c>
      <c r="E44" s="20">
        <v>-11.81434</v>
      </c>
      <c r="F44" s="20">
        <v>-4.4652599999999998</v>
      </c>
      <c r="G44" s="20">
        <v>6.4767200000000003</v>
      </c>
      <c r="I44" s="31">
        <v>0</v>
      </c>
      <c r="J44" s="33">
        <v>0.4</v>
      </c>
      <c r="K44" s="24">
        <f t="shared" si="12"/>
        <v>0.10000000000000003</v>
      </c>
      <c r="L44">
        <v>0</v>
      </c>
      <c r="M44" s="33">
        <v>0.4</v>
      </c>
      <c r="N44" s="24">
        <f t="shared" si="13"/>
        <v>0.21000000000000002</v>
      </c>
      <c r="P44" s="20">
        <f t="shared" si="14"/>
        <v>49.696018799999997</v>
      </c>
      <c r="R44" t="s">
        <v>101</v>
      </c>
      <c r="S44" s="20"/>
      <c r="T44" s="20">
        <f t="shared" si="15"/>
        <v>-5.2663839999999951</v>
      </c>
      <c r="U44" s="20">
        <f>T38-U38</f>
        <v>4.4652600000000007</v>
      </c>
    </row>
    <row r="45" spans="1:21" x14ac:dyDescent="0.3">
      <c r="A45" s="20">
        <v>50.693849999999998</v>
      </c>
      <c r="B45" s="20">
        <v>-5.83385</v>
      </c>
      <c r="C45" s="20">
        <v>-22.39799</v>
      </c>
      <c r="D45" s="20">
        <v>5.6746600000000003</v>
      </c>
      <c r="E45" s="20">
        <v>-11.81434</v>
      </c>
      <c r="F45" s="20">
        <v>-4.4652599999999998</v>
      </c>
      <c r="G45" s="20">
        <v>6.4767200000000003</v>
      </c>
      <c r="I45" s="31">
        <v>1</v>
      </c>
      <c r="J45" s="33">
        <v>0.4</v>
      </c>
      <c r="K45" s="24">
        <f t="shared" si="12"/>
        <v>0.10000000000000003</v>
      </c>
      <c r="L45">
        <v>0</v>
      </c>
      <c r="M45" s="33">
        <v>0.4</v>
      </c>
      <c r="N45" s="24">
        <f t="shared" si="13"/>
        <v>0.21000000000000002</v>
      </c>
      <c r="P45" s="20">
        <f t="shared" si="14"/>
        <v>44.429634800000002</v>
      </c>
    </row>
    <row r="46" spans="1:21" x14ac:dyDescent="0.3">
      <c r="A46" s="20">
        <v>50.693849999999998</v>
      </c>
      <c r="B46" s="20">
        <v>-5.83385</v>
      </c>
      <c r="C46" s="20">
        <v>-22.39799</v>
      </c>
      <c r="D46" s="20">
        <v>5.6746600000000003</v>
      </c>
      <c r="E46" s="20">
        <v>-11.81434</v>
      </c>
      <c r="F46" s="20">
        <v>-4.4652599999999998</v>
      </c>
      <c r="G46" s="20">
        <v>6.4767200000000003</v>
      </c>
      <c r="I46" s="31">
        <v>1</v>
      </c>
      <c r="J46" s="33">
        <v>0.4</v>
      </c>
      <c r="K46" s="24">
        <f t="shared" si="12"/>
        <v>0.10000000000000003</v>
      </c>
      <c r="L46">
        <v>1</v>
      </c>
      <c r="M46" s="33">
        <v>0.4</v>
      </c>
      <c r="N46" s="24">
        <f t="shared" si="13"/>
        <v>0.21000000000000002</v>
      </c>
      <c r="P46" s="20">
        <f t="shared" si="14"/>
        <v>39.964374800000002</v>
      </c>
    </row>
  </sheetData>
  <mergeCells count="6">
    <mergeCell ref="A33:G33"/>
    <mergeCell ref="I33:N33"/>
    <mergeCell ref="A17:G17"/>
    <mergeCell ref="I17:N17"/>
    <mergeCell ref="A1:G1"/>
    <mergeCell ref="I1:N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Confidence Intervals</vt:lpstr>
      <vt:lpstr>Reliability</vt:lpstr>
      <vt:lpstr>LRTs</vt:lpstr>
      <vt:lpstr>Pseudo-R2</vt:lpstr>
      <vt:lpstr>Table</vt:lpstr>
      <vt:lpstr>Plots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2023-10-18T14:30:36Z</dcterms:modified>
</cp:coreProperties>
</file>