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23_PSQF6272\PSQF6272_Example2\"/>
    </mc:Choice>
  </mc:AlternateContent>
  <xr:revisionPtr revIDLastSave="0" documentId="13_ncr:1_{98A4CA9F-79A5-4F89-BBE8-C94E3F5E8318}" xr6:coauthVersionLast="47" xr6:coauthVersionMax="47" xr10:uidLastSave="{00000000-0000-0000-0000-000000000000}"/>
  <bookViews>
    <workbookView xWindow="12192" yWindow="1716" windowWidth="14316" windowHeight="20484" activeTab="2" xr2:uid="{31C847B1-20CF-4C18-8616-15B3831B4078}"/>
  </bookViews>
  <sheets>
    <sheet name="LRTs" sheetId="2" r:id="rId1"/>
    <sheet name="Confidence Intervals" sheetId="1" r:id="rId2"/>
    <sheet name="Varianc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3" l="1"/>
  <c r="E1" i="3"/>
  <c r="G10" i="3"/>
  <c r="G9" i="3"/>
  <c r="F15" i="3"/>
  <c r="F16" i="3"/>
  <c r="F14" i="3"/>
  <c r="F10" i="3"/>
  <c r="F9" i="3"/>
  <c r="H16" i="3"/>
  <c r="D16" i="3"/>
  <c r="E16" i="3" s="1"/>
  <c r="G16" i="3" s="1"/>
  <c r="I15" i="3"/>
  <c r="H15" i="3"/>
  <c r="D15" i="3"/>
  <c r="E15" i="3" s="1"/>
  <c r="G15" i="3" s="1"/>
  <c r="E2" i="3" s="1"/>
  <c r="D14" i="3"/>
  <c r="E14" i="3" s="1"/>
  <c r="D13" i="3"/>
  <c r="E13" i="3" s="1"/>
  <c r="I10" i="3"/>
  <c r="H10" i="3"/>
  <c r="D10" i="3"/>
  <c r="E10" i="3" s="1"/>
  <c r="D9" i="3"/>
  <c r="E9" i="3" s="1"/>
  <c r="D8" i="3"/>
  <c r="E8" i="3" s="1"/>
  <c r="J16" i="3" l="1"/>
  <c r="J15" i="3"/>
  <c r="J10" i="3"/>
  <c r="E13" i="2"/>
  <c r="D13" i="2"/>
  <c r="E8" i="2"/>
  <c r="D8" i="2"/>
  <c r="F8" i="2" s="1"/>
  <c r="G8" i="2" s="1"/>
  <c r="F13" i="2" l="1"/>
  <c r="G13" i="2" s="1"/>
  <c r="G8" i="1" l="1"/>
  <c r="F8" i="1"/>
  <c r="G4" i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B3" authorId="0" shapeId="0" xr:uid="{58FF54A8-87D5-4B65-BE87-D921D990EBCC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Enter to at least 2 digits after decimal to be accurate in the homework system</t>
        </r>
      </text>
    </comment>
    <comment ref="C3" authorId="0" shapeId="0" xr:uid="{11E1074E-E0DD-4189-B036-FB3F59E26162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  <comment ref="F3" authorId="0" shapeId="0" xr:uid="{60DB172D-F9CD-4178-A285-84C288AFF933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This is the regular, non-mixture version</t>
        </r>
      </text>
    </comment>
    <comment ref="G3" authorId="0" shapeId="0" xr:uid="{9F880890-4A79-4E3A-98B1-08D92635B4FA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This is the mixture version for DF=0/1, which means you can just cut the regular p-value in half</t>
        </r>
      </text>
    </comment>
  </commentList>
</comments>
</file>

<file path=xl/sharedStrings.xml><?xml version="1.0" encoding="utf-8"?>
<sst xmlns="http://schemas.openxmlformats.org/spreadsheetml/2006/main" count="63" uniqueCount="46">
  <si>
    <t>Fixed Effect</t>
  </si>
  <si>
    <t>z crit</t>
  </si>
  <si>
    <t>Fixed Effect SE</t>
  </si>
  <si>
    <t>Lower CI</t>
  </si>
  <si>
    <t>Upper CI</t>
  </si>
  <si>
    <t>Rand Int Variance</t>
  </si>
  <si>
    <t>Model</t>
  </si>
  <si>
    <t>Model 
DF</t>
  </si>
  <si>
    <t>Abs Value 
-2LL Diff</t>
  </si>
  <si>
    <t>DF 
Diff</t>
  </si>
  <si>
    <t>*NOTE: Only fit statistics from models with the same model for the means can be compared under REML.</t>
  </si>
  <si>
    <t>Test of random intercept variance</t>
  </si>
  <si>
    <t>Model 0: Single-Level Empty Means, No Random Intercept</t>
  </si>
  <si>
    <t>Model 1: Two-Level Empty Means, Random Intercept</t>
  </si>
  <si>
    <t>Language Example (from Lecture 2)</t>
  </si>
  <si>
    <t>Math Example (from Example 2)</t>
  </si>
  <si>
    <t>Fixed Intercept CI</t>
  </si>
  <si>
    <t>Random Intercept CI</t>
  </si>
  <si>
    <t>Level-1 Residual Variance</t>
  </si>
  <si>
    <t>Level-2 Random Intercept Variance</t>
  </si>
  <si>
    <t>Total Variance</t>
  </si>
  <si>
    <t>Pseudo-R2 for Level-1 Residual</t>
  </si>
  <si>
    <t>Psuedo-R2 for Level-2 Random Intercept</t>
  </si>
  <si>
    <t>Approximate Total-R2</t>
  </si>
  <si>
    <t>Note: It is your job to keep track of whether -2LL should go up or down! 
These formulas work with ABSOLUTE VALUES.</t>
  </si>
  <si>
    <t>Value -2LL</t>
  </si>
  <si>
    <t>Regular 
p-value</t>
  </si>
  <si>
    <t>Mixture 
p-value</t>
  </si>
  <si>
    <t>ENTER</t>
  </si>
  <si>
    <t>TO BE ENTERED BY YOU</t>
  </si>
  <si>
    <t>COMPUTED FOR YOU</t>
  </si>
  <si>
    <t>Empty Means, Single-Level</t>
  </si>
  <si>
    <t>Empty Means, Random Int</t>
  </si>
  <si>
    <t>Two Level-2 Predictors</t>
  </si>
  <si>
    <t>0. Empty Means, Single-Level</t>
  </si>
  <si>
    <t>1. Empty Means, Random Int</t>
  </si>
  <si>
    <t>2. Main Effects of Level-2 Predictors</t>
  </si>
  <si>
    <t>3. Level-2 Interaction</t>
  </si>
  <si>
    <t>ICC2 (Cluster Mean Reliability)</t>
  </si>
  <si>
    <t>Intraclass Correlation (ICC1)</t>
  </si>
  <si>
    <t>mean cluster size (language example)</t>
  </si>
  <si>
    <t>mean cluster size (math example)</t>
  </si>
  <si>
    <t>Design Effect</t>
  </si>
  <si>
    <t>Effective N</t>
  </si>
  <si>
    <t>Language intercept</t>
  </si>
  <si>
    <t>Math intercept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</si>
</sst>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C00000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1" fillId="0" borderId="0" xfId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165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0" fillId="0" borderId="0" xfId="1" applyFont="1"/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2" fontId="1" fillId="0" borderId="0" xfId="1" applyNumberFormat="1" applyAlignment="1">
      <alignment horizontal="center"/>
    </xf>
    <xf numFmtId="164" fontId="1" fillId="0" borderId="0" xfId="1" applyNumberFormat="1" applyAlignment="1">
      <alignment horizontal="center"/>
    </xf>
    <xf numFmtId="2" fontId="1" fillId="0" borderId="0" xfId="1" applyNumberFormat="1"/>
    <xf numFmtId="164" fontId="1" fillId="0" borderId="0" xfId="1" applyNumberFormat="1"/>
    <xf numFmtId="0" fontId="0" fillId="0" borderId="0" xfId="1" applyFont="1" applyAlignment="1">
      <alignment horizontal="left" indent="2"/>
    </xf>
    <xf numFmtId="0" fontId="1" fillId="0" borderId="0" xfId="1" applyAlignment="1">
      <alignment horizontal="left" indent="2"/>
    </xf>
    <xf numFmtId="165" fontId="1" fillId="0" borderId="0" xfId="1" applyNumberFormat="1"/>
    <xf numFmtId="0" fontId="2" fillId="0" borderId="0" xfId="1" applyFont="1"/>
    <xf numFmtId="0" fontId="2" fillId="0" borderId="0" xfId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" fontId="0" fillId="0" borderId="0" xfId="0" applyNumberFormat="1"/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2" fontId="0" fillId="0" borderId="0" xfId="0" applyNumberFormat="1"/>
    <xf numFmtId="166" fontId="1" fillId="0" borderId="0" xfId="1" applyNumberFormat="1" applyAlignment="1">
      <alignment horizontal="center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1" applyFont="1" applyBorder="1" applyAlignment="1">
      <alignment horizontal="center" wrapText="1"/>
    </xf>
    <xf numFmtId="164" fontId="2" fillId="3" borderId="2" xfId="1" applyNumberFormat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</cellXfs>
  <cellStyles count="2">
    <cellStyle name="Normal" xfId="0" builtinId="0"/>
    <cellStyle name="Normal 2 2" xfId="1" xr:uid="{A91DF9BE-111B-4B85-ABE6-3EF46CCA4B9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9F863-F8D1-4DEF-808D-C365858075A1}">
  <dimension ref="A1:G26"/>
  <sheetViews>
    <sheetView workbookViewId="0">
      <selection activeCell="F13" sqref="F13"/>
    </sheetView>
  </sheetViews>
  <sheetFormatPr defaultColWidth="9" defaultRowHeight="14.4" x14ac:dyDescent="0.3"/>
  <cols>
    <col min="1" max="1" width="59.5546875" style="5" customWidth="1"/>
    <col min="2" max="2" width="11.88671875" style="20" customWidth="1"/>
    <col min="3" max="3" width="6.88671875" style="5" bestFit="1" customWidth="1"/>
    <col min="4" max="4" width="9.88671875" style="16" bestFit="1" customWidth="1"/>
    <col min="5" max="5" width="7.44140625" style="5" customWidth="1"/>
    <col min="6" max="6" width="10" style="17" customWidth="1"/>
    <col min="7" max="7" width="12" style="5" bestFit="1" customWidth="1"/>
    <col min="8" max="16384" width="9" style="5"/>
  </cols>
  <sheetData>
    <row r="1" spans="1:7" ht="30.6" customHeight="1" x14ac:dyDescent="0.3">
      <c r="A1" s="42" t="s">
        <v>24</v>
      </c>
      <c r="B1" s="42"/>
      <c r="C1" s="42"/>
      <c r="D1" s="42"/>
      <c r="E1" s="42"/>
      <c r="F1" s="42"/>
      <c r="G1" s="42"/>
    </row>
    <row r="2" spans="1:7" x14ac:dyDescent="0.3">
      <c r="A2" s="44" t="s">
        <v>29</v>
      </c>
      <c r="B2" s="44"/>
      <c r="C2" s="44"/>
      <c r="D2" s="44"/>
      <c r="E2" s="44"/>
      <c r="F2" s="43" t="s">
        <v>30</v>
      </c>
      <c r="G2" s="43"/>
    </row>
    <row r="3" spans="1:7" ht="28.8" x14ac:dyDescent="0.3">
      <c r="A3" s="26" t="s">
        <v>6</v>
      </c>
      <c r="B3" s="25" t="s">
        <v>25</v>
      </c>
      <c r="C3" s="26" t="s">
        <v>7</v>
      </c>
      <c r="D3" s="27" t="s">
        <v>8</v>
      </c>
      <c r="E3" s="26" t="s">
        <v>9</v>
      </c>
      <c r="F3" s="28" t="s">
        <v>26</v>
      </c>
      <c r="G3" s="28" t="s">
        <v>27</v>
      </c>
    </row>
    <row r="4" spans="1:7" x14ac:dyDescent="0.3">
      <c r="A4" s="7"/>
      <c r="B4" s="8"/>
      <c r="C4" s="7"/>
      <c r="D4" s="9"/>
      <c r="E4" s="7"/>
      <c r="F4" s="10"/>
      <c r="G4" s="6"/>
    </row>
    <row r="5" spans="1:7" x14ac:dyDescent="0.3">
      <c r="A5" s="22" t="s">
        <v>14</v>
      </c>
      <c r="B5" s="8"/>
      <c r="C5" s="7"/>
      <c r="D5" s="9"/>
      <c r="E5" s="7"/>
      <c r="F5" s="10"/>
      <c r="G5" s="6"/>
    </row>
    <row r="6" spans="1:7" x14ac:dyDescent="0.3">
      <c r="A6" s="11" t="s">
        <v>12</v>
      </c>
      <c r="B6" s="12">
        <v>25642.7</v>
      </c>
      <c r="C6" s="13">
        <v>2</v>
      </c>
      <c r="D6" s="14"/>
      <c r="E6" s="13"/>
      <c r="F6" s="15"/>
    </row>
    <row r="7" spans="1:7" x14ac:dyDescent="0.3">
      <c r="A7" s="11" t="s">
        <v>13</v>
      </c>
      <c r="B7" s="12">
        <v>25191</v>
      </c>
      <c r="C7" s="13">
        <v>3</v>
      </c>
    </row>
    <row r="8" spans="1:7" x14ac:dyDescent="0.3">
      <c r="A8" s="18" t="s">
        <v>11</v>
      </c>
      <c r="B8" s="12"/>
      <c r="C8" s="13"/>
      <c r="D8" s="14">
        <f>ABS(B6-B7)</f>
        <v>451.70000000000073</v>
      </c>
      <c r="E8" s="13">
        <f>ABS(C6-C7)</f>
        <v>1</v>
      </c>
      <c r="F8" s="15">
        <f>CHIDIST(D8,E8)</f>
        <v>3.077159982049469E-100</v>
      </c>
      <c r="G8" s="5">
        <f>F8/2</f>
        <v>1.5385799910247345E-100</v>
      </c>
    </row>
    <row r="9" spans="1:7" x14ac:dyDescent="0.3">
      <c r="B9" s="12"/>
      <c r="C9" s="13"/>
      <c r="D9" s="14"/>
      <c r="E9" s="13"/>
      <c r="F9" s="15"/>
    </row>
    <row r="10" spans="1:7" x14ac:dyDescent="0.3">
      <c r="A10" s="22" t="s">
        <v>15</v>
      </c>
      <c r="B10" s="8"/>
      <c r="C10" s="7"/>
      <c r="D10" s="9"/>
      <c r="E10" s="7"/>
      <c r="F10" s="10"/>
    </row>
    <row r="11" spans="1:7" x14ac:dyDescent="0.3">
      <c r="A11" s="11" t="s">
        <v>12</v>
      </c>
      <c r="B11" s="12">
        <v>48102.917000000001</v>
      </c>
      <c r="C11" s="13">
        <v>2</v>
      </c>
      <c r="D11" s="14"/>
      <c r="E11" s="13"/>
      <c r="F11" s="15"/>
    </row>
    <row r="12" spans="1:7" x14ac:dyDescent="0.3">
      <c r="A12" s="11" t="s">
        <v>13</v>
      </c>
      <c r="B12" s="12">
        <v>47116.792999999998</v>
      </c>
      <c r="C12" s="13">
        <v>3</v>
      </c>
    </row>
    <row r="13" spans="1:7" x14ac:dyDescent="0.3">
      <c r="A13" s="18" t="s">
        <v>11</v>
      </c>
      <c r="B13" s="12"/>
      <c r="C13" s="13"/>
      <c r="D13" s="14">
        <f>ABS(B11-B12)</f>
        <v>986.12400000000343</v>
      </c>
      <c r="E13" s="13">
        <f>ABS(C11-C12)</f>
        <v>1</v>
      </c>
      <c r="F13" s="34">
        <f>CHIDIST(D13,E13)</f>
        <v>1.8639281459772165E-216</v>
      </c>
      <c r="G13" s="5">
        <f>F13/2</f>
        <v>9.3196407298860826E-217</v>
      </c>
    </row>
    <row r="14" spans="1:7" x14ac:dyDescent="0.3">
      <c r="A14" s="11"/>
      <c r="B14" s="12"/>
      <c r="C14" s="13"/>
      <c r="D14" s="14"/>
      <c r="E14" s="13"/>
      <c r="F14" s="15"/>
    </row>
    <row r="15" spans="1:7" x14ac:dyDescent="0.3">
      <c r="A15" s="21" t="s">
        <v>10</v>
      </c>
    </row>
    <row r="16" spans="1:7" x14ac:dyDescent="0.3">
      <c r="A16" s="18"/>
      <c r="B16" s="12"/>
      <c r="C16" s="13"/>
      <c r="D16" s="14"/>
      <c r="E16" s="13"/>
      <c r="F16" s="15"/>
    </row>
    <row r="17" spans="1:6" x14ac:dyDescent="0.3">
      <c r="A17" s="19" t="s">
        <v>28</v>
      </c>
      <c r="B17" s="12"/>
      <c r="C17" s="13"/>
      <c r="D17" s="14"/>
      <c r="E17" s="13"/>
      <c r="F17" s="15"/>
    </row>
    <row r="18" spans="1:6" x14ac:dyDescent="0.3">
      <c r="A18" s="11"/>
      <c r="B18" s="12"/>
      <c r="C18" s="13"/>
      <c r="D18" s="14"/>
      <c r="E18" s="13"/>
      <c r="F18" s="15"/>
    </row>
    <row r="19" spans="1:6" x14ac:dyDescent="0.3">
      <c r="A19" s="11"/>
      <c r="B19" s="12"/>
      <c r="C19" s="13"/>
      <c r="D19" s="14"/>
      <c r="E19" s="13"/>
      <c r="F19" s="15"/>
    </row>
    <row r="20" spans="1:6" x14ac:dyDescent="0.3">
      <c r="A20" s="18"/>
      <c r="B20" s="12"/>
      <c r="C20" s="13"/>
      <c r="D20" s="14"/>
      <c r="E20" s="13"/>
      <c r="F20" s="15"/>
    </row>
    <row r="21" spans="1:6" x14ac:dyDescent="0.3">
      <c r="A21" s="19"/>
      <c r="B21" s="12"/>
      <c r="C21" s="13"/>
      <c r="D21" s="14"/>
      <c r="E21" s="13"/>
      <c r="F21" s="15"/>
    </row>
    <row r="22" spans="1:6" x14ac:dyDescent="0.3">
      <c r="A22" s="11"/>
      <c r="B22" s="12"/>
      <c r="C22" s="13"/>
      <c r="D22" s="14"/>
      <c r="E22" s="13"/>
      <c r="F22" s="15"/>
    </row>
    <row r="23" spans="1:6" x14ac:dyDescent="0.3">
      <c r="A23" s="11"/>
      <c r="B23" s="12"/>
      <c r="C23" s="13"/>
      <c r="D23" s="14"/>
      <c r="E23" s="13"/>
      <c r="F23" s="15"/>
    </row>
    <row r="24" spans="1:6" x14ac:dyDescent="0.3">
      <c r="A24" s="18"/>
      <c r="B24" s="12"/>
      <c r="C24" s="13"/>
      <c r="D24" s="14"/>
      <c r="E24" s="13"/>
      <c r="F24" s="15"/>
    </row>
    <row r="25" spans="1:6" x14ac:dyDescent="0.3">
      <c r="A25" s="19"/>
      <c r="B25" s="12"/>
      <c r="C25" s="13"/>
      <c r="D25" s="14"/>
      <c r="E25" s="13"/>
      <c r="F25" s="15"/>
    </row>
    <row r="26" spans="1:6" x14ac:dyDescent="0.3">
      <c r="A26" s="19"/>
      <c r="B26" s="12"/>
      <c r="C26" s="13"/>
      <c r="D26" s="14"/>
      <c r="E26" s="13"/>
      <c r="F26" s="15"/>
    </row>
  </sheetData>
  <mergeCells count="3">
    <mergeCell ref="A1:G1"/>
    <mergeCell ref="F2:G2"/>
    <mergeCell ref="A2:E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49198-40F6-4772-A1BD-D2E139156CEC}">
  <dimension ref="A1:G8"/>
  <sheetViews>
    <sheetView workbookViewId="0">
      <selection activeCell="E8" sqref="E8"/>
    </sheetView>
  </sheetViews>
  <sheetFormatPr defaultRowHeight="14.4" x14ac:dyDescent="0.3"/>
  <cols>
    <col min="1" max="1" width="16.5546875" bestFit="1" customWidth="1"/>
    <col min="2" max="2" width="11.44140625" customWidth="1"/>
    <col min="3" max="3" width="7.21875" customWidth="1"/>
    <col min="4" max="4" width="16" bestFit="1" customWidth="1"/>
    <col min="5" max="5" width="3.6640625" customWidth="1"/>
    <col min="6" max="6" width="11.109375" customWidth="1"/>
    <col min="7" max="7" width="12.33203125" customWidth="1"/>
  </cols>
  <sheetData>
    <row r="1" spans="1:7" x14ac:dyDescent="0.3">
      <c r="B1" s="40" t="s">
        <v>29</v>
      </c>
      <c r="C1" s="40"/>
      <c r="D1" s="40"/>
      <c r="F1" s="41" t="s">
        <v>30</v>
      </c>
      <c r="G1" s="41"/>
    </row>
    <row r="2" spans="1:7" x14ac:dyDescent="0.3">
      <c r="F2" s="38" t="s">
        <v>16</v>
      </c>
      <c r="G2" s="38"/>
    </row>
    <row r="3" spans="1:7" s="2" customFormat="1" x14ac:dyDescent="0.3">
      <c r="A3" s="2" t="s">
        <v>6</v>
      </c>
      <c r="B3" s="1" t="s">
        <v>0</v>
      </c>
      <c r="C3" s="1" t="s">
        <v>1</v>
      </c>
      <c r="D3" s="1" t="s">
        <v>2</v>
      </c>
      <c r="F3" s="1" t="s">
        <v>3</v>
      </c>
      <c r="G3" s="1" t="s">
        <v>4</v>
      </c>
    </row>
    <row r="4" spans="1:7" x14ac:dyDescent="0.3">
      <c r="A4" t="s">
        <v>44</v>
      </c>
      <c r="B4">
        <v>41.079099999999997</v>
      </c>
      <c r="C4">
        <v>1.96</v>
      </c>
      <c r="D4">
        <v>0.33710000000000001</v>
      </c>
      <c r="F4" s="3">
        <f>B4-(C4*D4)</f>
        <v>40.418383999999996</v>
      </c>
      <c r="G4" s="3">
        <f>B4+(C4*D4)</f>
        <v>41.739815999999998</v>
      </c>
    </row>
    <row r="6" spans="1:7" x14ac:dyDescent="0.3">
      <c r="F6" s="39" t="s">
        <v>17</v>
      </c>
      <c r="G6" s="39"/>
    </row>
    <row r="7" spans="1:7" x14ac:dyDescent="0.3">
      <c r="A7" s="2" t="s">
        <v>6</v>
      </c>
      <c r="B7" s="1" t="s">
        <v>0</v>
      </c>
      <c r="C7" s="1" t="s">
        <v>1</v>
      </c>
      <c r="D7" s="1" t="s">
        <v>5</v>
      </c>
      <c r="E7" s="2"/>
      <c r="F7" s="1" t="s">
        <v>3</v>
      </c>
      <c r="G7" s="1" t="s">
        <v>4</v>
      </c>
    </row>
    <row r="8" spans="1:7" x14ac:dyDescent="0.3">
      <c r="A8" t="s">
        <v>45</v>
      </c>
      <c r="B8">
        <v>12.63697</v>
      </c>
      <c r="C8">
        <v>1.96</v>
      </c>
      <c r="D8">
        <v>8.6140000000000008</v>
      </c>
      <c r="F8" s="3">
        <f>B8-(C8*SQRT(D8))</f>
        <v>6.8844451282588963</v>
      </c>
      <c r="G8" s="3">
        <f>B8+(C8*SQRT(D8))</f>
        <v>18.389494871741103</v>
      </c>
    </row>
  </sheetData>
  <mergeCells count="4">
    <mergeCell ref="F2:G2"/>
    <mergeCell ref="F6:G6"/>
    <mergeCell ref="B1:D1"/>
    <mergeCell ref="F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B2F3A-2FBA-43CB-AD6F-30A48977FCFE}">
  <dimension ref="A1:J16"/>
  <sheetViews>
    <sheetView tabSelected="1" workbookViewId="0">
      <selection activeCell="H28" sqref="H28"/>
    </sheetView>
  </sheetViews>
  <sheetFormatPr defaultRowHeight="14.4" x14ac:dyDescent="0.3"/>
  <cols>
    <col min="1" max="1" width="32.33203125" customWidth="1"/>
    <col min="4" max="4" width="10" bestFit="1" customWidth="1"/>
    <col min="5" max="5" width="11.44140625" customWidth="1"/>
    <col min="6" max="6" width="9.77734375" bestFit="1" customWidth="1"/>
    <col min="7" max="7" width="6.5546875" bestFit="1" customWidth="1"/>
    <col min="9" max="9" width="10.109375" customWidth="1"/>
    <col min="10" max="10" width="11.88671875" style="4" customWidth="1"/>
  </cols>
  <sheetData>
    <row r="1" spans="1:10" x14ac:dyDescent="0.3">
      <c r="A1" s="32" t="s">
        <v>40</v>
      </c>
      <c r="B1" s="32">
        <v>19</v>
      </c>
      <c r="D1" s="2" t="s">
        <v>43</v>
      </c>
      <c r="E1" s="33">
        <f>3566/G9</f>
        <v>712.48678415471534</v>
      </c>
    </row>
    <row r="2" spans="1:10" x14ac:dyDescent="0.3">
      <c r="A2" s="32" t="s">
        <v>41</v>
      </c>
      <c r="B2" s="32">
        <v>45</v>
      </c>
      <c r="D2" s="2" t="s">
        <v>43</v>
      </c>
      <c r="E2" s="33">
        <f>7185/G15</f>
        <v>975.8786239867527</v>
      </c>
    </row>
    <row r="4" spans="1:10" x14ac:dyDescent="0.3">
      <c r="A4" s="45" t="s">
        <v>29</v>
      </c>
      <c r="B4" s="45"/>
      <c r="C4" s="45"/>
      <c r="D4" s="46" t="s">
        <v>30</v>
      </c>
      <c r="E4" s="46"/>
      <c r="F4" s="46"/>
      <c r="G4" s="46"/>
      <c r="H4" s="46"/>
      <c r="I4" s="46"/>
      <c r="J4" s="46"/>
    </row>
    <row r="5" spans="1:10" s="23" customFormat="1" ht="65.400000000000006" customHeight="1" x14ac:dyDescent="0.3">
      <c r="A5" s="30" t="s">
        <v>6</v>
      </c>
      <c r="B5" s="30" t="s">
        <v>18</v>
      </c>
      <c r="C5" s="30" t="s">
        <v>19</v>
      </c>
      <c r="D5" s="31" t="s">
        <v>20</v>
      </c>
      <c r="E5" s="31" t="s">
        <v>39</v>
      </c>
      <c r="F5" s="31" t="s">
        <v>38</v>
      </c>
      <c r="G5" s="31" t="s">
        <v>42</v>
      </c>
      <c r="H5" s="31" t="s">
        <v>21</v>
      </c>
      <c r="I5" s="31" t="s">
        <v>22</v>
      </c>
      <c r="J5" s="35" t="s">
        <v>23</v>
      </c>
    </row>
    <row r="7" spans="1:10" s="23" customFormat="1" x14ac:dyDescent="0.3">
      <c r="A7" s="22" t="s">
        <v>14</v>
      </c>
      <c r="B7" s="36"/>
      <c r="C7" s="29"/>
      <c r="D7" s="29"/>
      <c r="E7" s="29"/>
      <c r="F7" s="29"/>
      <c r="G7" s="29"/>
      <c r="H7" s="29"/>
      <c r="I7" s="29"/>
      <c r="J7" s="36"/>
    </row>
    <row r="8" spans="1:10" x14ac:dyDescent="0.3">
      <c r="A8" t="s">
        <v>31</v>
      </c>
      <c r="B8" s="3">
        <v>77.6905</v>
      </c>
      <c r="C8" s="24">
        <v>0</v>
      </c>
      <c r="D8" s="4">
        <f>B8+C8</f>
        <v>77.6905</v>
      </c>
      <c r="E8">
        <f>C8/D8</f>
        <v>0</v>
      </c>
    </row>
    <row r="9" spans="1:10" x14ac:dyDescent="0.3">
      <c r="A9" t="s">
        <v>32</v>
      </c>
      <c r="B9" s="3">
        <v>62.229599999999998</v>
      </c>
      <c r="C9" s="3">
        <v>17.808499999999999</v>
      </c>
      <c r="D9" s="4">
        <f>B9+C9</f>
        <v>80.0381</v>
      </c>
      <c r="E9" s="4">
        <f>C9/D9</f>
        <v>0.22250028423963086</v>
      </c>
      <c r="F9" s="4">
        <f>C9/(C9+(B9/$B$1))</f>
        <v>0.84465556024584676</v>
      </c>
      <c r="G9" s="4">
        <f>1+(B$1-1)*E9</f>
        <v>5.005005116313356</v>
      </c>
      <c r="H9" s="4"/>
      <c r="I9" s="4"/>
    </row>
    <row r="10" spans="1:10" x14ac:dyDescent="0.3">
      <c r="A10" t="s">
        <v>33</v>
      </c>
      <c r="B10" s="3">
        <v>62.201300000000003</v>
      </c>
      <c r="C10" s="3">
        <v>17.164000000000001</v>
      </c>
      <c r="D10" s="4">
        <f>B10+C10</f>
        <v>79.365300000000005</v>
      </c>
      <c r="E10" s="4">
        <f>C10/D10</f>
        <v>0.2162657987810794</v>
      </c>
      <c r="F10" s="4">
        <f>C10/(C10+(B10/$B$1))</f>
        <v>0.8398183650329254</v>
      </c>
      <c r="G10" s="4">
        <f>1+(B$1-1)*E10</f>
        <v>4.8927843780594298</v>
      </c>
      <c r="H10" s="4">
        <f>(B9-B10)/B9</f>
        <v>4.5476750613846856E-4</v>
      </c>
      <c r="I10" s="4">
        <f>(C9-C10)/C9</f>
        <v>3.6190583148496352E-2</v>
      </c>
      <c r="J10" s="4">
        <f>(E9*I10)+((1-E9)*H10)</f>
        <v>8.4059966440981435E-3</v>
      </c>
    </row>
    <row r="11" spans="1:10" x14ac:dyDescent="0.3">
      <c r="B11" s="3"/>
      <c r="C11" s="3"/>
    </row>
    <row r="12" spans="1:10" x14ac:dyDescent="0.3">
      <c r="A12" s="22" t="s">
        <v>15</v>
      </c>
      <c r="B12" s="37"/>
      <c r="C12" s="37"/>
      <c r="D12" s="29"/>
      <c r="E12" s="29"/>
      <c r="F12" s="29"/>
      <c r="G12" s="29"/>
      <c r="H12" s="29"/>
      <c r="I12" s="29"/>
      <c r="J12" s="36"/>
    </row>
    <row r="13" spans="1:10" x14ac:dyDescent="0.3">
      <c r="A13" t="s">
        <v>34</v>
      </c>
      <c r="B13" s="3">
        <v>47.310299999999998</v>
      </c>
      <c r="C13" s="24">
        <v>0</v>
      </c>
      <c r="D13" s="4">
        <f>B13+C13</f>
        <v>47.310299999999998</v>
      </c>
      <c r="E13">
        <f>C13/D13</f>
        <v>0</v>
      </c>
    </row>
    <row r="14" spans="1:10" x14ac:dyDescent="0.3">
      <c r="A14" t="s">
        <v>35</v>
      </c>
      <c r="B14" s="3">
        <v>39.148299999999999</v>
      </c>
      <c r="C14" s="3">
        <v>8.6141000000000005</v>
      </c>
      <c r="D14" s="4">
        <f>B14+C14</f>
        <v>47.7624</v>
      </c>
      <c r="E14" s="4">
        <f>C14/D14</f>
        <v>0.18035316483258798</v>
      </c>
      <c r="F14" s="4">
        <f>C14/(C14+(B14/$B$2))</f>
        <v>0.90827113932426518</v>
      </c>
      <c r="G14" s="4"/>
      <c r="H14" s="4"/>
      <c r="I14" s="4"/>
    </row>
    <row r="15" spans="1:10" x14ac:dyDescent="0.3">
      <c r="A15" t="s">
        <v>36</v>
      </c>
      <c r="B15" s="3">
        <v>39.15</v>
      </c>
      <c r="C15" s="3">
        <v>6.6182999999999996</v>
      </c>
      <c r="D15" s="4">
        <f>B15+C15</f>
        <v>45.768299999999996</v>
      </c>
      <c r="E15" s="4">
        <f>C15/D15</f>
        <v>0.14460445330064695</v>
      </c>
      <c r="F15" s="4">
        <f t="shared" ref="F15:F16" si="0">C15/(C15+(B15/$B$2))</f>
        <v>0.88381875726132764</v>
      </c>
      <c r="G15" s="4">
        <f>1+(B$2-1)*E15</f>
        <v>7.3625959452284659</v>
      </c>
      <c r="H15" s="4">
        <f>(B14-B15)/B14</f>
        <v>-4.3424618693521575E-5</v>
      </c>
      <c r="I15" s="4">
        <f>(C14-C15)/C14</f>
        <v>0.23168990376243609</v>
      </c>
      <c r="J15" s="4">
        <f>(E14*I15)+((1-E14)*H15)</f>
        <v>4.1750414552032586E-2</v>
      </c>
    </row>
    <row r="16" spans="1:10" x14ac:dyDescent="0.3">
      <c r="A16" t="s">
        <v>37</v>
      </c>
      <c r="B16" s="3">
        <v>39.150700000000001</v>
      </c>
      <c r="C16" s="3">
        <v>6.5694999999999997</v>
      </c>
      <c r="D16" s="4">
        <f>B16+C16</f>
        <v>45.720199999999998</v>
      </c>
      <c r="E16" s="4">
        <f>C16/D16</f>
        <v>0.14368922270681231</v>
      </c>
      <c r="F16" s="4">
        <f t="shared" si="0"/>
        <v>0.88305481061789559</v>
      </c>
      <c r="G16" s="4">
        <f>1+(B$2-1)*E16</f>
        <v>7.3223257990997412</v>
      </c>
      <c r="H16" s="4">
        <f>(B14-B16)/B14</f>
        <v>-6.1305344037966203E-5</v>
      </c>
      <c r="I16" s="4">
        <f>(C14-C16)/C14</f>
        <v>0.2373550341881335</v>
      </c>
      <c r="J16" s="4">
        <f>(E14*I16)+((1-E14)*H16)</f>
        <v>4.2757482873557427E-2</v>
      </c>
    </row>
  </sheetData>
  <mergeCells count="2">
    <mergeCell ref="A4:C4"/>
    <mergeCell ref="D4:J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LRTs</vt:lpstr>
      <vt:lpstr>Confidence Intervals</vt:lpstr>
      <vt:lpstr>Variances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2023-08-19T19:28:23Z</dcterms:created>
  <dcterms:modified xsi:type="dcterms:W3CDTF">2023-08-20T17:15:46Z</dcterms:modified>
</cp:coreProperties>
</file>