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6410" windowHeight="16095" activeTab="3"/>
  </bookViews>
  <sheets>
    <sheet name="Model 1" sheetId="2" r:id="rId1"/>
    <sheet name="Model 2" sheetId="3" r:id="rId2"/>
    <sheet name="Model 3" sheetId="4" r:id="rId3"/>
    <sheet name="Model 3 Plot" sheetId="1" r:id="rId4"/>
  </sheets>
  <calcPr calcId="125725"/>
</workbook>
</file>

<file path=xl/calcChain.xml><?xml version="1.0" encoding="utf-8"?>
<calcChain xmlns="http://schemas.openxmlformats.org/spreadsheetml/2006/main">
  <c r="H5" i="3"/>
  <c r="H35" i="4"/>
  <c r="H36"/>
  <c r="H37"/>
  <c r="H34"/>
  <c r="H32"/>
  <c r="H31"/>
  <c r="H28"/>
  <c r="H25"/>
  <c r="H28" i="3"/>
  <c r="H25"/>
  <c r="H29"/>
  <c r="H26"/>
  <c r="H26" i="4"/>
  <c r="H29"/>
  <c r="H5"/>
  <c r="H23"/>
  <c r="H20"/>
  <c r="H17"/>
  <c r="H16"/>
  <c r="H18"/>
  <c r="H15"/>
  <c r="H21"/>
  <c r="H22"/>
  <c r="H7"/>
  <c r="H10"/>
  <c r="H12"/>
  <c r="H6"/>
  <c r="H8"/>
  <c r="H11"/>
  <c r="H13"/>
  <c r="H20" i="3"/>
  <c r="H21"/>
  <c r="H22"/>
  <c r="H23"/>
  <c r="H17"/>
  <c r="H16"/>
  <c r="H18"/>
  <c r="H15"/>
  <c r="H13"/>
  <c r="H7"/>
  <c r="H10"/>
  <c r="H12"/>
  <c r="H6"/>
  <c r="H8"/>
  <c r="H11"/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X6"/>
  <c r="P3"/>
  <c r="H23" i="2"/>
  <c r="H22"/>
  <c r="H20"/>
  <c r="H19"/>
  <c r="H16"/>
  <c r="H17"/>
  <c r="H13"/>
  <c r="H11"/>
  <c r="H12"/>
  <c r="H10"/>
  <c r="H7"/>
  <c r="H6"/>
  <c r="H8"/>
  <c r="H5"/>
  <c r="S3" i="1"/>
  <c r="W6"/>
  <c r="V6"/>
  <c r="U6"/>
  <c r="T6"/>
  <c r="S6"/>
  <c r="X5"/>
  <c r="W5"/>
  <c r="V5"/>
  <c r="U5"/>
  <c r="T5"/>
  <c r="S5"/>
  <c r="X4"/>
  <c r="W4"/>
  <c r="V4"/>
  <c r="U4"/>
  <c r="T4"/>
  <c r="S4"/>
  <c r="X3"/>
  <c r="W3"/>
  <c r="V3"/>
  <c r="U3"/>
  <c r="T3"/>
</calcChain>
</file>

<file path=xl/sharedStrings.xml><?xml version="1.0" encoding="utf-8"?>
<sst xmlns="http://schemas.openxmlformats.org/spreadsheetml/2006/main" count="135" uniqueCount="88">
  <si>
    <t>int</t>
  </si>
  <si>
    <t>lin</t>
  </si>
  <si>
    <t>quad</t>
  </si>
  <si>
    <t>sex</t>
  </si>
  <si>
    <t>ed</t>
  </si>
  <si>
    <t>sex*ed</t>
  </si>
  <si>
    <t>sex*quad</t>
  </si>
  <si>
    <t>sex*lin</t>
  </si>
  <si>
    <t>ed*lin</t>
  </si>
  <si>
    <t>sex*ed*lin</t>
  </si>
  <si>
    <t>y</t>
  </si>
  <si>
    <t>Variables</t>
  </si>
  <si>
    <t>Time</t>
  </si>
  <si>
    <t>income</t>
  </si>
  <si>
    <t>Intercept</t>
  </si>
  <si>
    <t>Educ12</t>
  </si>
  <si>
    <t>SexMF</t>
  </si>
  <si>
    <t>Estimate</t>
  </si>
  <si>
    <t>Fixed Effect 
Coefficients</t>
  </si>
  <si>
    <t>What We're Predicting:</t>
  </si>
  <si>
    <t>Time-1</t>
  </si>
  <si>
    <t>Predictor Values</t>
  </si>
  <si>
    <t>Intercept at T1 for Women with Ed=12</t>
  </si>
  <si>
    <t>Intercept at T1 for Women with Ed=16</t>
  </si>
  <si>
    <t>Intercept at T6 for Women with Ed=12</t>
  </si>
  <si>
    <t>Intercept at T6 for Women with Ed=16</t>
  </si>
  <si>
    <t>Predicted Y for Specific People:</t>
  </si>
  <si>
    <t>Predicted Simple Effects:</t>
  </si>
  <si>
    <t>Manual Calculations Behind ESTIMATE Statements for Model 1:</t>
  </si>
  <si>
    <t>Sex Diff (at any time) if Ed=12</t>
  </si>
  <si>
    <t>Sex Diff (at any time) if Ed=16</t>
  </si>
  <si>
    <t>educ12</t>
  </si>
  <si>
    <t>sexMF</t>
  </si>
  <si>
    <t>time-1</t>
  </si>
  <si>
    <t>Ed Slope (at any time) if Sex=M</t>
  </si>
  <si>
    <t>Ed Slope (at any time) if Sex=F</t>
  </si>
  <si>
    <t>Linear Slope (for anyone) at T1</t>
  </si>
  <si>
    <t>Linear Slope (for anyone) at T6</t>
  </si>
  <si>
    <t>SexMF*Time</t>
  </si>
  <si>
    <t>SexMF*Time*Time</t>
  </si>
  <si>
    <t>Educ12*Time</t>
  </si>
  <si>
    <t>Linear Slope at T1 for Men with Ed=12</t>
  </si>
  <si>
    <t>Linear Slope at T1 for Women with Ed=12</t>
  </si>
  <si>
    <t>Linear Slope at T6 for Men with Ed=12</t>
  </si>
  <si>
    <t>Linear Slope at T6 for Women with Ed=12</t>
  </si>
  <si>
    <t>Linear Slope at T1 for Men with Ed=16</t>
  </si>
  <si>
    <t>Linear Slope at T1 for Women with Ed=16</t>
  </si>
  <si>
    <t>Linear Slope at T6 for Men with Ed=16</t>
  </si>
  <si>
    <t>Linear Slope at T6 for Women with Ed=16</t>
  </si>
  <si>
    <t>Sex Diff at T1 if Ed=12</t>
  </si>
  <si>
    <t>Sex Diff at T6 if Ed=12</t>
  </si>
  <si>
    <t>Sex Diff at T1 if Ed=16</t>
  </si>
  <si>
    <t>Sex Diff at T6 if Ed=16</t>
  </si>
  <si>
    <t>Ed Slope at T1 for Men</t>
  </si>
  <si>
    <t>Ed Slope at T1 for Women</t>
  </si>
  <si>
    <t>Ed Slope at T6 for Men</t>
  </si>
  <si>
    <t>Ed Slope at T6 for Women</t>
  </si>
  <si>
    <t>Manual Calculations Behind ESTIMATE Statements for Model 2:</t>
  </si>
  <si>
    <t>Manual Calculations Behind ESTIMATE Statements for Model 3:</t>
  </si>
  <si>
    <t>SexMF*Educ12</t>
  </si>
  <si>
    <t>Linear Time</t>
  </si>
  <si>
    <t>Quad Time</t>
  </si>
  <si>
    <t>SexMF*Educ*Time</t>
  </si>
  <si>
    <t>Quadratic Slope for Men</t>
  </si>
  <si>
    <t>Quadratic Slope for Women</t>
  </si>
  <si>
    <t>Sex by Time at T1</t>
  </si>
  <si>
    <t>Sex by Time at T6</t>
  </si>
  <si>
    <t>Sex by Ed at T1</t>
  </si>
  <si>
    <t>Sex by Ed at T6</t>
  </si>
  <si>
    <t>Sex by Time (at T1) for Ed=12</t>
  </si>
  <si>
    <t>Sex by Time (at T1) for Ed=16</t>
  </si>
  <si>
    <t>Ed by Time for Men</t>
  </si>
  <si>
    <t>Ed by Time for Women</t>
  </si>
  <si>
    <t>Sex by Time (at T6) for Ed=12</t>
  </si>
  <si>
    <t>Sex by Time (at T6) for Ed=16</t>
  </si>
  <si>
    <t>Intercept at T1 for Men       with Ed=12</t>
  </si>
  <si>
    <t>Intercept at T1 for Men       with Ed=16</t>
  </si>
  <si>
    <t>Intercept at T6 for Men       with Ed=12</t>
  </si>
  <si>
    <t>Intercept at T6 for Men       with Ed=16</t>
  </si>
  <si>
    <t>Linear Slope at T1 for Men       with Ed=12</t>
  </si>
  <si>
    <t>Linear Slope at T1 for Men       with Ed=16</t>
  </si>
  <si>
    <t>Linear Slope at T6 for Men       with Ed=12</t>
  </si>
  <si>
    <t>Linear Slope at T6 for Men       with Ed=16</t>
  </si>
  <si>
    <t>Model 3 Parameters -- Play with These and See What Happens</t>
  </si>
  <si>
    <t>Man Ed=12</t>
  </si>
  <si>
    <t>Man Ed=16</t>
  </si>
  <si>
    <t>Woman Ed=12</t>
  </si>
  <si>
    <t>Woman Ed=16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</si>
</sst>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0" borderId="0" xfId="0" applyFont="1"/>
    <xf numFmtId="164" fontId="6" fillId="0" borderId="0" xfId="0" applyNumberFormat="1" applyFont="1"/>
    <xf numFmtId="164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821403366875212"/>
          <c:y val="4.753831117815898E-2"/>
          <c:w val="0.86513119394818849"/>
          <c:h val="0.824284237197623"/>
        </c:manualLayout>
      </c:layout>
      <c:lineChart>
        <c:grouping val="standard"/>
        <c:ser>
          <c:idx val="1"/>
          <c:order val="0"/>
          <c:tx>
            <c:strRef>
              <c:f>'Model 3 Plot'!$R$4</c:f>
              <c:strCache>
                <c:ptCount val="1"/>
                <c:pt idx="0">
                  <c:v>Man Ed=16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'Model 3 Plot'!$S$4:$X$4</c:f>
              <c:numCache>
                <c:formatCode>0.0</c:formatCode>
                <c:ptCount val="6"/>
                <c:pt idx="0">
                  <c:v>54.049300000000002</c:v>
                </c:pt>
                <c:pt idx="1">
                  <c:v>59.834400000000002</c:v>
                </c:pt>
                <c:pt idx="2">
                  <c:v>65.105500000000006</c:v>
                </c:pt>
                <c:pt idx="3">
                  <c:v>69.8626</c:v>
                </c:pt>
                <c:pt idx="4">
                  <c:v>74.105700000000013</c:v>
                </c:pt>
                <c:pt idx="5">
                  <c:v>77.834800000000001</c:v>
                </c:pt>
              </c:numCache>
            </c:numRef>
          </c:val>
        </c:ser>
        <c:ser>
          <c:idx val="0"/>
          <c:order val="1"/>
          <c:tx>
            <c:strRef>
              <c:f>'Model 3 Plot'!$R$3</c:f>
              <c:strCache>
                <c:ptCount val="1"/>
                <c:pt idx="0">
                  <c:v>Man Ed=12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'Model 3 Plot'!$S$3:$X$3</c:f>
              <c:numCache>
                <c:formatCode>0.0</c:formatCode>
                <c:ptCount val="6"/>
                <c:pt idx="0">
                  <c:v>49.939300000000003</c:v>
                </c:pt>
                <c:pt idx="1">
                  <c:v>53.728000000000002</c:v>
                </c:pt>
                <c:pt idx="2">
                  <c:v>57.002700000000004</c:v>
                </c:pt>
                <c:pt idx="3">
                  <c:v>59.763400000000004</c:v>
                </c:pt>
                <c:pt idx="4">
                  <c:v>62.010100000000001</c:v>
                </c:pt>
                <c:pt idx="5">
                  <c:v>63.742800000000003</c:v>
                </c:pt>
              </c:numCache>
            </c:numRef>
          </c:val>
        </c:ser>
        <c:ser>
          <c:idx val="3"/>
          <c:order val="2"/>
          <c:tx>
            <c:strRef>
              <c:f>'Model 3 Plot'!$R$6</c:f>
              <c:strCache>
                <c:ptCount val="1"/>
                <c:pt idx="0">
                  <c:v>Woman Ed=16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'Model 3 Plot'!$S$6:$X$6</c:f>
              <c:numCache>
                <c:formatCode>0.0</c:formatCode>
                <c:ptCount val="6"/>
                <c:pt idx="0">
                  <c:v>42.000200000000007</c:v>
                </c:pt>
                <c:pt idx="1">
                  <c:v>48.319039999999994</c:v>
                </c:pt>
                <c:pt idx="2">
                  <c:v>54.337280000000014</c:v>
                </c:pt>
                <c:pt idx="3">
                  <c:v>60.05492000000001</c:v>
                </c:pt>
                <c:pt idx="4">
                  <c:v>65.47196000000001</c:v>
                </c:pt>
                <c:pt idx="5">
                  <c:v>70.588400000000007</c:v>
                </c:pt>
              </c:numCache>
            </c:numRef>
          </c:val>
        </c:ser>
        <c:ser>
          <c:idx val="2"/>
          <c:order val="3"/>
          <c:tx>
            <c:strRef>
              <c:f>'Model 3 Plot'!$R$5</c:f>
              <c:strCache>
                <c:ptCount val="1"/>
                <c:pt idx="0">
                  <c:v>Woman Ed=12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'Model 3 Plot'!$S$5:$X$5</c:f>
              <c:numCache>
                <c:formatCode>0.0</c:formatCode>
                <c:ptCount val="6"/>
                <c:pt idx="0">
                  <c:v>40.037000000000006</c:v>
                </c:pt>
                <c:pt idx="1">
                  <c:v>44.137999999999991</c:v>
                </c:pt>
                <c:pt idx="2">
                  <c:v>47.938400000000009</c:v>
                </c:pt>
                <c:pt idx="3">
                  <c:v>51.438200000000002</c:v>
                </c:pt>
                <c:pt idx="4">
                  <c:v>54.6374</c:v>
                </c:pt>
                <c:pt idx="5">
                  <c:v>57.536000000000001</c:v>
                </c:pt>
              </c:numCache>
            </c:numRef>
          </c:val>
        </c:ser>
        <c:marker val="1"/>
        <c:axId val="87726336"/>
        <c:axId val="87736704"/>
      </c:lineChart>
      <c:catAx>
        <c:axId val="87726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736704"/>
        <c:crosses val="autoZero"/>
        <c:auto val="1"/>
        <c:lblAlgn val="ctr"/>
        <c:lblOffset val="100"/>
        <c:tickLblSkip val="1"/>
        <c:tickMarkSkip val="1"/>
      </c:catAx>
      <c:valAx>
        <c:axId val="87736704"/>
        <c:scaling>
          <c:orientation val="minMax"/>
          <c:max val="9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Income in 1000s</a:t>
                </a:r>
              </a:p>
            </c:rich>
          </c:tx>
          <c:layout>
            <c:manualLayout>
              <c:xMode val="edge"/>
              <c:yMode val="edge"/>
              <c:x val="2.0145903212249527E-2"/>
              <c:y val="0.36679437797548031"/>
            </c:manualLayout>
          </c:layout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726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479430886131508"/>
          <c:y val="8.5561497326203204E-2"/>
          <c:w val="0.33895193072611396"/>
          <c:h val="0.205882352941176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142875</xdr:rowOff>
    </xdr:from>
    <xdr:to>
      <xdr:col>10</xdr:col>
      <xdr:colOff>590550</xdr:colOff>
      <xdr:row>25</xdr:row>
      <xdr:rowOff>142875</xdr:rowOff>
    </xdr:to>
    <xdr:graphicFrame macro="">
      <xdr:nvGraphicFramePr>
        <xdr:cNvPr id="1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/>
  </sheetViews>
  <sheetFormatPr defaultRowHeight="12.75"/>
  <cols>
    <col min="1" max="1" width="14.85546875" customWidth="1"/>
    <col min="2" max="2" width="9.42578125" customWidth="1"/>
    <col min="3" max="3" width="4.140625" customWidth="1"/>
    <col min="4" max="4" width="34.42578125" bestFit="1" customWidth="1"/>
    <col min="5" max="5" width="6.85546875" bestFit="1" customWidth="1"/>
    <col min="6" max="6" width="7" bestFit="1" customWidth="1"/>
    <col min="7" max="7" width="7.42578125" bestFit="1" customWidth="1"/>
    <col min="8" max="8" width="9" style="7" customWidth="1"/>
  </cols>
  <sheetData>
    <row r="1" spans="1:8">
      <c r="A1" s="9" t="s">
        <v>28</v>
      </c>
    </row>
    <row r="2" spans="1:8">
      <c r="A2" s="11" t="s">
        <v>18</v>
      </c>
      <c r="B2" s="11"/>
      <c r="C2" s="6"/>
      <c r="D2" s="13" t="s">
        <v>19</v>
      </c>
      <c r="E2" s="10" t="s">
        <v>21</v>
      </c>
      <c r="F2" s="10"/>
      <c r="G2" s="10"/>
      <c r="H2" s="15" t="s">
        <v>17</v>
      </c>
    </row>
    <row r="3" spans="1:8">
      <c r="A3" s="12"/>
      <c r="B3" s="12"/>
      <c r="C3" s="6"/>
      <c r="D3" s="14"/>
      <c r="E3" s="1" t="s">
        <v>20</v>
      </c>
      <c r="F3" s="1" t="s">
        <v>16</v>
      </c>
      <c r="G3" s="1" t="s">
        <v>15</v>
      </c>
      <c r="H3" s="16"/>
    </row>
    <row r="4" spans="1:8">
      <c r="A4" s="4" t="s">
        <v>14</v>
      </c>
      <c r="B4">
        <v>49.043199999999999</v>
      </c>
      <c r="D4" s="5" t="s">
        <v>26</v>
      </c>
      <c r="E4" s="2"/>
      <c r="F4" s="2"/>
      <c r="G4" s="2"/>
      <c r="H4" s="8"/>
    </row>
    <row r="5" spans="1:8">
      <c r="A5" s="4" t="s">
        <v>60</v>
      </c>
      <c r="B5">
        <v>4.1688999999999998</v>
      </c>
      <c r="D5" s="3" t="s">
        <v>75</v>
      </c>
      <c r="E5" s="3">
        <v>0</v>
      </c>
      <c r="F5" s="3">
        <v>0</v>
      </c>
      <c r="G5" s="3">
        <v>0</v>
      </c>
      <c r="H5" s="7">
        <f>$B$4 + ($B$5*E5) + ($B$6*E5*E5) + ($B$7*F5) +($B$8*G5)+($B$9*F5*G5)</f>
        <v>49.043199999999999</v>
      </c>
    </row>
    <row r="6" spans="1:8">
      <c r="A6" s="4" t="s">
        <v>61</v>
      </c>
      <c r="B6">
        <v>-0.19289999999999999</v>
      </c>
      <c r="D6" s="3" t="s">
        <v>76</v>
      </c>
      <c r="E6" s="3">
        <v>0</v>
      </c>
      <c r="F6" s="3">
        <v>0</v>
      </c>
      <c r="G6" s="3">
        <v>4</v>
      </c>
      <c r="H6" s="7">
        <f>$B$4 + ($B$5*E6) + ($B$6*E6*E6) + ($B$7*F6) +($B$8*G6)+($B$9*F6*G6)</f>
        <v>58.143599999999999</v>
      </c>
    </row>
    <row r="7" spans="1:8">
      <c r="A7" s="4" t="s">
        <v>16</v>
      </c>
      <c r="B7">
        <v>-8.4099000000000004</v>
      </c>
      <c r="D7" s="3" t="s">
        <v>22</v>
      </c>
      <c r="E7" s="3">
        <v>0</v>
      </c>
      <c r="F7" s="3">
        <v>1</v>
      </c>
      <c r="G7" s="3">
        <v>0</v>
      </c>
      <c r="H7" s="7">
        <f>$B$4 + ($B$5*E7) + ($B$6*E7*E7) + ($B$7*F7) +($B$8*G7)+($B$9*F7*G7)</f>
        <v>40.633299999999998</v>
      </c>
    </row>
    <row r="8" spans="1:8">
      <c r="A8" s="4" t="s">
        <v>15</v>
      </c>
      <c r="B8">
        <v>2.2751000000000001</v>
      </c>
      <c r="D8" s="3" t="s">
        <v>23</v>
      </c>
      <c r="E8" s="3">
        <v>0</v>
      </c>
      <c r="F8" s="3">
        <v>1</v>
      </c>
      <c r="G8" s="3">
        <v>4</v>
      </c>
      <c r="H8" s="7">
        <f>$B$4 + ($B$5*E8) + ($B$6*E8*E8) + ($B$7*F8) +($B$8*G8)+($B$9*F8*G8)</f>
        <v>48.140499999999996</v>
      </c>
    </row>
    <row r="9" spans="1:8">
      <c r="A9" s="4" t="s">
        <v>59</v>
      </c>
      <c r="B9">
        <v>-0.39829999999999999</v>
      </c>
      <c r="D9" s="3"/>
      <c r="E9" s="3"/>
      <c r="F9" s="3"/>
      <c r="G9" s="3"/>
    </row>
    <row r="10" spans="1:8">
      <c r="D10" s="3" t="s">
        <v>77</v>
      </c>
      <c r="E10" s="3">
        <v>5</v>
      </c>
      <c r="F10" s="3">
        <v>0</v>
      </c>
      <c r="G10" s="3">
        <v>0</v>
      </c>
      <c r="H10" s="7">
        <f>$B$4 + ($B$5*E10) + ($B$6*E10*E10) + ($B$7*F10) +($B$8*G10)+($B$9*F10*G10)</f>
        <v>65.06519999999999</v>
      </c>
    </row>
    <row r="11" spans="1:8">
      <c r="D11" s="3" t="s">
        <v>78</v>
      </c>
      <c r="E11" s="3">
        <v>5</v>
      </c>
      <c r="F11" s="3">
        <v>0</v>
      </c>
      <c r="G11" s="3">
        <v>4</v>
      </c>
      <c r="H11" s="7">
        <f>$B$4 + ($B$5*E11) + ($B$6*E11*E11) + ($B$7*F11) +($B$8*G11)+($B$9*F11*G11)</f>
        <v>74.165599999999984</v>
      </c>
    </row>
    <row r="12" spans="1:8">
      <c r="D12" s="3" t="s">
        <v>24</v>
      </c>
      <c r="E12" s="3">
        <v>5</v>
      </c>
      <c r="F12" s="3">
        <v>1</v>
      </c>
      <c r="G12" s="3">
        <v>0</v>
      </c>
      <c r="H12" s="7">
        <f>$B$4 + ($B$5*E12) + ($B$6*E12*E12) + ($B$7*F12) +($B$8*G12)+($B$9*F12*G12)</f>
        <v>56.65529999999999</v>
      </c>
    </row>
    <row r="13" spans="1:8">
      <c r="D13" s="3" t="s">
        <v>25</v>
      </c>
      <c r="E13" s="3">
        <v>5</v>
      </c>
      <c r="F13" s="3">
        <v>1</v>
      </c>
      <c r="G13" s="3">
        <v>4</v>
      </c>
      <c r="H13" s="7">
        <f>$B$4 + ($B$5*E13) + ($B$6*E13*E13) + ($B$7*F13) +($B$8*G13)+($B$9*F13*G13)</f>
        <v>64.162499999999994</v>
      </c>
    </row>
    <row r="15" spans="1:8">
      <c r="D15" s="2" t="s">
        <v>27</v>
      </c>
    </row>
    <row r="16" spans="1:8">
      <c r="D16" s="3" t="s">
        <v>36</v>
      </c>
      <c r="E16">
        <v>0</v>
      </c>
      <c r="H16" s="7">
        <f>$B$5 + 2*($B$6*E16)</f>
        <v>4.1688999999999998</v>
      </c>
    </row>
    <row r="17" spans="4:8">
      <c r="D17" s="3" t="s">
        <v>37</v>
      </c>
      <c r="E17">
        <v>5</v>
      </c>
      <c r="H17" s="7">
        <f>$B$5 + 2*($B$6*E17)</f>
        <v>2.2399</v>
      </c>
    </row>
    <row r="18" spans="4:8">
      <c r="D18" s="3"/>
    </row>
    <row r="19" spans="4:8">
      <c r="D19" s="3" t="s">
        <v>29</v>
      </c>
      <c r="G19">
        <v>0</v>
      </c>
      <c r="H19" s="7">
        <f>$B$7 + ($B$9*G19)</f>
        <v>-8.4099000000000004</v>
      </c>
    </row>
    <row r="20" spans="4:8">
      <c r="D20" s="3" t="s">
        <v>30</v>
      </c>
      <c r="G20">
        <v>4</v>
      </c>
      <c r="H20" s="7">
        <f>$B$7 + ($B$9*G20)</f>
        <v>-10.0031</v>
      </c>
    </row>
    <row r="21" spans="4:8">
      <c r="D21" s="3"/>
    </row>
    <row r="22" spans="4:8">
      <c r="D22" s="3" t="s">
        <v>34</v>
      </c>
      <c r="F22">
        <v>0</v>
      </c>
      <c r="H22" s="7">
        <f>$B$8 + ($B$9*F22)</f>
        <v>2.2751000000000001</v>
      </c>
    </row>
    <row r="23" spans="4:8">
      <c r="D23" s="3" t="s">
        <v>35</v>
      </c>
      <c r="F23">
        <v>1</v>
      </c>
      <c r="H23" s="7">
        <f>$B$8 + ($B$9*F23)</f>
        <v>1.8768000000000002</v>
      </c>
    </row>
  </sheetData>
  <mergeCells count="4">
    <mergeCell ref="E2:G2"/>
    <mergeCell ref="A2:B3"/>
    <mergeCell ref="D2:D3"/>
    <mergeCell ref="H2:H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H28" sqref="H28"/>
    </sheetView>
  </sheetViews>
  <sheetFormatPr defaultRowHeight="12.75"/>
  <cols>
    <col min="1" max="1" width="17.7109375" customWidth="1"/>
    <col min="2" max="2" width="9.42578125" customWidth="1"/>
    <col min="3" max="3" width="4.140625" customWidth="1"/>
    <col min="4" max="4" width="35.42578125" customWidth="1"/>
    <col min="5" max="5" width="6.85546875" bestFit="1" customWidth="1"/>
    <col min="6" max="6" width="7" bestFit="1" customWidth="1"/>
    <col min="7" max="7" width="7.42578125" bestFit="1" customWidth="1"/>
    <col min="8" max="8" width="9" style="7" customWidth="1"/>
  </cols>
  <sheetData>
    <row r="1" spans="1:8">
      <c r="A1" s="9" t="s">
        <v>57</v>
      </c>
    </row>
    <row r="2" spans="1:8">
      <c r="A2" s="11" t="s">
        <v>18</v>
      </c>
      <c r="B2" s="11"/>
      <c r="C2" s="6"/>
      <c r="D2" s="13" t="s">
        <v>19</v>
      </c>
      <c r="E2" s="10" t="s">
        <v>21</v>
      </c>
      <c r="F2" s="10"/>
      <c r="G2" s="10"/>
      <c r="H2" s="15" t="s">
        <v>17</v>
      </c>
    </row>
    <row r="3" spans="1:8">
      <c r="A3" s="12"/>
      <c r="B3" s="12"/>
      <c r="C3" s="6"/>
      <c r="D3" s="14"/>
      <c r="E3" s="1" t="s">
        <v>20</v>
      </c>
      <c r="F3" s="1" t="s">
        <v>16</v>
      </c>
      <c r="G3" s="1" t="s">
        <v>15</v>
      </c>
      <c r="H3" s="16"/>
    </row>
    <row r="4" spans="1:8">
      <c r="A4" s="4" t="s">
        <v>14</v>
      </c>
      <c r="B4">
        <v>49.9467</v>
      </c>
      <c r="D4" s="2" t="s">
        <v>27</v>
      </c>
    </row>
    <row r="5" spans="1:8">
      <c r="A5" s="4" t="s">
        <v>60</v>
      </c>
      <c r="B5">
        <v>4.0427</v>
      </c>
      <c r="D5" s="3" t="s">
        <v>79</v>
      </c>
      <c r="E5">
        <v>0</v>
      </c>
      <c r="F5">
        <v>0</v>
      </c>
      <c r="G5">
        <v>0</v>
      </c>
      <c r="H5" s="7">
        <f>$B$5 + 2*($B$6*E5) + ($B$10*F5) + 2*($B$11*E5*F5)+($B$12*G5)</f>
        <v>4.0427</v>
      </c>
    </row>
    <row r="6" spans="1:8">
      <c r="A6" s="4" t="s">
        <v>61</v>
      </c>
      <c r="B6">
        <v>-0.25700000000000001</v>
      </c>
      <c r="D6" s="3" t="s">
        <v>80</v>
      </c>
      <c r="E6">
        <v>0</v>
      </c>
      <c r="F6">
        <v>0</v>
      </c>
      <c r="G6">
        <v>4</v>
      </c>
      <c r="H6" s="7">
        <f>$B$5 + 2*($B$6*E6) + ($B$10*F6) + 2*($B$11*E6*F6)+($B$12*G6)</f>
        <v>6.1707000000000001</v>
      </c>
    </row>
    <row r="7" spans="1:8">
      <c r="A7" s="4" t="s">
        <v>16</v>
      </c>
      <c r="B7">
        <v>-9.9065999999999992</v>
      </c>
      <c r="D7" s="3" t="s">
        <v>42</v>
      </c>
      <c r="E7">
        <v>0</v>
      </c>
      <c r="F7" s="3">
        <v>1</v>
      </c>
      <c r="G7" s="3">
        <v>0</v>
      </c>
      <c r="H7" s="7">
        <f t="shared" ref="H7:H12" si="0">$B$5 + 2*($B$6*E7) + ($B$10*F7) + 2*($B$11*E7*F7)+($B$12*G7)</f>
        <v>4.2500999999999998</v>
      </c>
    </row>
    <row r="8" spans="1:8">
      <c r="A8" s="4" t="s">
        <v>15</v>
      </c>
      <c r="B8">
        <v>0.94510000000000005</v>
      </c>
      <c r="D8" s="3" t="s">
        <v>46</v>
      </c>
      <c r="E8">
        <v>0</v>
      </c>
      <c r="F8" s="3">
        <v>1</v>
      </c>
      <c r="G8" s="3">
        <v>4</v>
      </c>
      <c r="H8" s="7">
        <f>$B$5 + 2*($B$6*E8) + ($B$10*F8) + 2*($B$11*E8*F8)+($B$12*G8)</f>
        <v>6.3780999999999999</v>
      </c>
    </row>
    <row r="9" spans="1:8">
      <c r="A9" s="4" t="s">
        <v>59</v>
      </c>
      <c r="B9">
        <v>-0.39829999999999999</v>
      </c>
      <c r="D9" s="3"/>
      <c r="F9" s="3"/>
      <c r="G9" s="3"/>
    </row>
    <row r="10" spans="1:8">
      <c r="A10" s="4" t="s">
        <v>38</v>
      </c>
      <c r="B10">
        <v>0.2074</v>
      </c>
      <c r="D10" s="3" t="s">
        <v>81</v>
      </c>
      <c r="E10">
        <v>5</v>
      </c>
      <c r="F10">
        <v>0</v>
      </c>
      <c r="G10">
        <v>0</v>
      </c>
      <c r="H10" s="7">
        <f t="shared" si="0"/>
        <v>1.4726999999999997</v>
      </c>
    </row>
    <row r="11" spans="1:8">
      <c r="A11" s="4" t="s">
        <v>39</v>
      </c>
      <c r="B11">
        <v>0.1067</v>
      </c>
      <c r="D11" s="3" t="s">
        <v>82</v>
      </c>
      <c r="E11">
        <v>5</v>
      </c>
      <c r="F11">
        <v>0</v>
      </c>
      <c r="G11">
        <v>4</v>
      </c>
      <c r="H11" s="7">
        <f>$B$5 + 2*($B$6*E11) + ($B$10*F11) + 2*($B$11*E11*F11)+($B$12*G11)</f>
        <v>3.6006999999999998</v>
      </c>
    </row>
    <row r="12" spans="1:8">
      <c r="A12" s="4" t="s">
        <v>40</v>
      </c>
      <c r="B12">
        <v>0.53200000000000003</v>
      </c>
      <c r="D12" s="3" t="s">
        <v>44</v>
      </c>
      <c r="E12">
        <v>5</v>
      </c>
      <c r="F12">
        <v>1</v>
      </c>
      <c r="G12">
        <v>0</v>
      </c>
      <c r="H12" s="7">
        <f t="shared" si="0"/>
        <v>2.7470999999999997</v>
      </c>
    </row>
    <row r="13" spans="1:8">
      <c r="D13" s="3" t="s">
        <v>48</v>
      </c>
      <c r="E13">
        <v>5</v>
      </c>
      <c r="F13">
        <v>1</v>
      </c>
      <c r="G13">
        <v>4</v>
      </c>
      <c r="H13" s="7">
        <f>$B$5 + 2*($B$6*E13) + ($B$10*F13) + 2*($B$11*E13*F13)+($B$12*G13)</f>
        <v>4.8750999999999998</v>
      </c>
    </row>
    <row r="15" spans="1:8">
      <c r="D15" s="3" t="s">
        <v>49</v>
      </c>
      <c r="E15">
        <v>0</v>
      </c>
      <c r="G15">
        <v>0</v>
      </c>
      <c r="H15" s="7">
        <f>$B$7 +($B$9*G15)+ ($B$10*E15)+($B$11*E15*E15)</f>
        <v>-9.9065999999999992</v>
      </c>
    </row>
    <row r="16" spans="1:8">
      <c r="D16" s="3" t="s">
        <v>51</v>
      </c>
      <c r="E16">
        <v>0</v>
      </c>
      <c r="G16">
        <v>4</v>
      </c>
      <c r="H16" s="7">
        <f>$B$7 +($B$9*G16)+ ($B$10*E16)+($B$11*E16*E16)</f>
        <v>-11.499799999999999</v>
      </c>
    </row>
    <row r="17" spans="4:8">
      <c r="D17" s="3" t="s">
        <v>50</v>
      </c>
      <c r="E17">
        <v>5</v>
      </c>
      <c r="G17">
        <v>0</v>
      </c>
      <c r="H17" s="7">
        <f>$B$7 +($B$9*G17)+ ($B$10*E17)+($B$11*E17*E17)</f>
        <v>-6.2020999999999979</v>
      </c>
    </row>
    <row r="18" spans="4:8">
      <c r="D18" s="3" t="s">
        <v>52</v>
      </c>
      <c r="E18">
        <v>5</v>
      </c>
      <c r="G18">
        <v>4</v>
      </c>
      <c r="H18" s="7">
        <f>$B$7 +($B$9*G18)+ ($B$10*E18)+($B$11*E18*E18)</f>
        <v>-7.7952999999999975</v>
      </c>
    </row>
    <row r="20" spans="4:8">
      <c r="D20" s="3" t="s">
        <v>53</v>
      </c>
      <c r="E20">
        <v>0</v>
      </c>
      <c r="F20">
        <v>0</v>
      </c>
      <c r="H20" s="7">
        <f>$B$8 + ($B$9*F20) + ($B$12*E20)</f>
        <v>0.94510000000000005</v>
      </c>
    </row>
    <row r="21" spans="4:8">
      <c r="D21" s="3" t="s">
        <v>54</v>
      </c>
      <c r="E21">
        <v>0</v>
      </c>
      <c r="F21">
        <v>1</v>
      </c>
      <c r="H21" s="7">
        <f>$B$8 + ($B$9*F21) + ($B$12*E21)</f>
        <v>0.54680000000000006</v>
      </c>
    </row>
    <row r="22" spans="4:8">
      <c r="D22" s="3" t="s">
        <v>55</v>
      </c>
      <c r="E22">
        <v>5</v>
      </c>
      <c r="F22">
        <v>0</v>
      </c>
      <c r="H22" s="7">
        <f>$B$8 + ($B$9*F22) + ($B$12*E22)</f>
        <v>3.6051000000000002</v>
      </c>
    </row>
    <row r="23" spans="4:8">
      <c r="D23" s="3" t="s">
        <v>56</v>
      </c>
      <c r="E23">
        <v>5</v>
      </c>
      <c r="F23">
        <v>1</v>
      </c>
      <c r="H23" s="7">
        <f>$B$8 + ($B$9*F23) + ($B$12*E23)</f>
        <v>3.2068000000000003</v>
      </c>
    </row>
    <row r="25" spans="4:8">
      <c r="D25" s="3" t="s">
        <v>63</v>
      </c>
      <c r="F25">
        <v>0</v>
      </c>
      <c r="H25" s="7">
        <f>$B$6 + ($B$11*F25)</f>
        <v>-0.25700000000000001</v>
      </c>
    </row>
    <row r="26" spans="4:8">
      <c r="D26" s="3" t="s">
        <v>64</v>
      </c>
      <c r="F26">
        <v>1</v>
      </c>
      <c r="H26" s="7">
        <f>$B$6 + ($B$11*F26)</f>
        <v>-0.15029999999999999</v>
      </c>
    </row>
    <row r="27" spans="4:8">
      <c r="D27" s="3"/>
    </row>
    <row r="28" spans="4:8">
      <c r="D28" s="3" t="s">
        <v>65</v>
      </c>
      <c r="E28">
        <v>0</v>
      </c>
      <c r="H28" s="7">
        <f>$B$10 + ($B$11*E28)</f>
        <v>0.2074</v>
      </c>
    </row>
    <row r="29" spans="4:8">
      <c r="D29" s="3" t="s">
        <v>66</v>
      </c>
      <c r="E29">
        <v>5</v>
      </c>
      <c r="H29" s="7">
        <f>$B$10 + 2*($B$11*E29)</f>
        <v>1.2744</v>
      </c>
    </row>
    <row r="31" spans="4:8">
      <c r="D31" s="3"/>
    </row>
    <row r="32" spans="4:8">
      <c r="D32" s="3"/>
    </row>
    <row r="34" spans="4:4">
      <c r="D34" s="3"/>
    </row>
    <row r="35" spans="4:4">
      <c r="D35" s="3"/>
    </row>
    <row r="37" spans="4:4">
      <c r="D37" s="3"/>
    </row>
    <row r="38" spans="4:4">
      <c r="D38" s="3"/>
    </row>
  </sheetData>
  <mergeCells count="4">
    <mergeCell ref="A2:B3"/>
    <mergeCell ref="D2:D3"/>
    <mergeCell ref="E2:G2"/>
    <mergeCell ref="H2:H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B4" sqref="B4:B13"/>
    </sheetView>
  </sheetViews>
  <sheetFormatPr defaultRowHeight="12.75"/>
  <cols>
    <col min="1" max="1" width="17.7109375" customWidth="1"/>
    <col min="2" max="2" width="9.42578125" customWidth="1"/>
    <col min="3" max="3" width="4.140625" customWidth="1"/>
    <col min="4" max="4" width="35.42578125" customWidth="1"/>
    <col min="5" max="5" width="6.85546875" bestFit="1" customWidth="1"/>
    <col min="6" max="6" width="7" bestFit="1" customWidth="1"/>
    <col min="7" max="7" width="7.42578125" bestFit="1" customWidth="1"/>
    <col min="8" max="8" width="9" style="7" customWidth="1"/>
  </cols>
  <sheetData>
    <row r="1" spans="1:8">
      <c r="A1" s="9" t="s">
        <v>58</v>
      </c>
    </row>
    <row r="2" spans="1:8">
      <c r="A2" s="11" t="s">
        <v>18</v>
      </c>
      <c r="B2" s="11"/>
      <c r="C2" s="6"/>
      <c r="D2" s="13" t="s">
        <v>19</v>
      </c>
      <c r="E2" s="10" t="s">
        <v>21</v>
      </c>
      <c r="F2" s="10"/>
      <c r="G2" s="10"/>
      <c r="H2" s="15" t="s">
        <v>17</v>
      </c>
    </row>
    <row r="3" spans="1:8">
      <c r="A3" s="12"/>
      <c r="B3" s="12"/>
      <c r="C3" s="6"/>
      <c r="D3" s="14"/>
      <c r="E3" s="1" t="s">
        <v>20</v>
      </c>
      <c r="F3" s="1" t="s">
        <v>16</v>
      </c>
      <c r="G3" s="1" t="s">
        <v>15</v>
      </c>
      <c r="H3" s="16"/>
    </row>
    <row r="4" spans="1:8">
      <c r="A4" s="4" t="s">
        <v>14</v>
      </c>
      <c r="B4">
        <v>49.939300000000003</v>
      </c>
      <c r="D4" s="2" t="s">
        <v>27</v>
      </c>
    </row>
    <row r="5" spans="1:8">
      <c r="A5" s="4" t="s">
        <v>60</v>
      </c>
      <c r="B5">
        <v>4.0457000000000001</v>
      </c>
      <c r="D5" s="3" t="s">
        <v>41</v>
      </c>
      <c r="E5">
        <v>0</v>
      </c>
      <c r="F5">
        <v>0</v>
      </c>
      <c r="G5">
        <v>0</v>
      </c>
      <c r="H5" s="7">
        <f>$B$5 + 2*($B$6*E5) + ($B$10*F5) + 2*($B$11*E5*F5)+($B$12*G5) +($B$13*F5*G5)</f>
        <v>4.0457000000000001</v>
      </c>
    </row>
    <row r="6" spans="1:8">
      <c r="A6" s="4" t="s">
        <v>61</v>
      </c>
      <c r="B6">
        <v>-0.25700000000000001</v>
      </c>
      <c r="D6" s="3" t="s">
        <v>45</v>
      </c>
      <c r="E6">
        <v>0</v>
      </c>
      <c r="F6">
        <v>0</v>
      </c>
      <c r="G6">
        <v>4</v>
      </c>
      <c r="H6" s="7">
        <f t="shared" ref="H6:H13" si="0">$B$5 + 2*($B$6*E6) + ($B$10*F6) + 2*($B$11*E6*F6)+($B$12*G6) +($B$13*F6*G6)</f>
        <v>6.0420999999999996</v>
      </c>
    </row>
    <row r="7" spans="1:8">
      <c r="A7" s="4" t="s">
        <v>16</v>
      </c>
      <c r="B7">
        <v>-9.9023000000000003</v>
      </c>
      <c r="D7" s="3" t="s">
        <v>42</v>
      </c>
      <c r="E7">
        <v>0</v>
      </c>
      <c r="F7" s="3">
        <v>1</v>
      </c>
      <c r="G7" s="3">
        <v>0</v>
      </c>
      <c r="H7" s="7">
        <f>$B$5 + 2*($B$6*E7) + ($B$10*F7) + 2*($B$11*E7*F7)+($B$12*G7) +($B$13*F7*G7)</f>
        <v>4.2513000000000005</v>
      </c>
    </row>
    <row r="8" spans="1:8">
      <c r="A8" s="4" t="s">
        <v>15</v>
      </c>
      <c r="B8">
        <v>1.0275000000000001</v>
      </c>
      <c r="D8" s="3" t="s">
        <v>46</v>
      </c>
      <c r="E8">
        <v>0</v>
      </c>
      <c r="F8" s="3">
        <v>1</v>
      </c>
      <c r="G8" s="3">
        <v>4</v>
      </c>
      <c r="H8" s="7">
        <f t="shared" si="0"/>
        <v>6.4691400000000003</v>
      </c>
    </row>
    <row r="9" spans="1:8">
      <c r="A9" s="4" t="s">
        <v>59</v>
      </c>
      <c r="B9">
        <v>-0.53669999999999995</v>
      </c>
      <c r="D9" s="3"/>
      <c r="F9" s="3"/>
      <c r="G9" s="3"/>
    </row>
    <row r="10" spans="1:8">
      <c r="A10" s="4" t="s">
        <v>38</v>
      </c>
      <c r="B10">
        <v>0.2056</v>
      </c>
      <c r="D10" s="3" t="s">
        <v>43</v>
      </c>
      <c r="E10">
        <v>5</v>
      </c>
      <c r="F10">
        <v>0</v>
      </c>
      <c r="G10">
        <v>0</v>
      </c>
      <c r="H10" s="7">
        <f>$B$5 + 2*($B$6*E10) + ($B$10*F10) + 2*($B$11*E10*F10)+($B$12*G10) +($B$13*F10*G10)</f>
        <v>1.4756999999999998</v>
      </c>
    </row>
    <row r="11" spans="1:8">
      <c r="A11" s="4" t="s">
        <v>39</v>
      </c>
      <c r="B11">
        <v>0.1067</v>
      </c>
      <c r="D11" s="3" t="s">
        <v>47</v>
      </c>
      <c r="E11">
        <v>5</v>
      </c>
      <c r="F11">
        <v>0</v>
      </c>
      <c r="G11">
        <v>4</v>
      </c>
      <c r="H11" s="7">
        <f t="shared" si="0"/>
        <v>3.4720999999999997</v>
      </c>
    </row>
    <row r="12" spans="1:8">
      <c r="A12" s="4" t="s">
        <v>40</v>
      </c>
      <c r="B12">
        <v>0.49909999999999999</v>
      </c>
      <c r="D12" s="3" t="s">
        <v>44</v>
      </c>
      <c r="E12">
        <v>5</v>
      </c>
      <c r="F12">
        <v>1</v>
      </c>
      <c r="G12">
        <v>0</v>
      </c>
      <c r="H12" s="7">
        <f>$B$5 + 2*($B$6*E12) + ($B$10*F12) + 2*($B$11*E12*F12)+($B$12*G12) +($B$13*F12*G12)</f>
        <v>2.7482999999999995</v>
      </c>
    </row>
    <row r="13" spans="1:8">
      <c r="A13" s="4" t="s">
        <v>62</v>
      </c>
      <c r="B13">
        <v>5.5359999999999999E-2</v>
      </c>
      <c r="D13" s="3" t="s">
        <v>48</v>
      </c>
      <c r="E13">
        <v>5</v>
      </c>
      <c r="F13">
        <v>1</v>
      </c>
      <c r="G13">
        <v>4</v>
      </c>
      <c r="H13" s="7">
        <f t="shared" si="0"/>
        <v>4.9661400000000002</v>
      </c>
    </row>
    <row r="15" spans="1:8">
      <c r="D15" s="3" t="s">
        <v>49</v>
      </c>
      <c r="E15">
        <v>0</v>
      </c>
      <c r="G15">
        <v>0</v>
      </c>
      <c r="H15" s="7">
        <f>$B$7 +($B$9*G15)+ ($B$10*E15)+($B$11*E15*E15) +($B$13*E15*G15)</f>
        <v>-9.9023000000000003</v>
      </c>
    </row>
    <row r="16" spans="1:8">
      <c r="D16" s="3" t="s">
        <v>51</v>
      </c>
      <c r="E16">
        <v>0</v>
      </c>
      <c r="G16">
        <v>4</v>
      </c>
      <c r="H16" s="7">
        <f>$B$7 +($B$9*G16)+ ($B$10*E16)+($B$11*E16*E16) +($B$13*E16*G16)</f>
        <v>-12.049099999999999</v>
      </c>
    </row>
    <row r="17" spans="4:8">
      <c r="D17" s="3" t="s">
        <v>50</v>
      </c>
      <c r="E17">
        <v>5</v>
      </c>
      <c r="G17">
        <v>0</v>
      </c>
      <c r="H17" s="7">
        <f>$B$7 +($B$9*G17)+ ($B$10*E17)+($B$11*E17*E17) +($B$13*E17*G17)</f>
        <v>-6.2067999999999994</v>
      </c>
    </row>
    <row r="18" spans="4:8">
      <c r="D18" s="3" t="s">
        <v>52</v>
      </c>
      <c r="E18">
        <v>5</v>
      </c>
      <c r="G18">
        <v>4</v>
      </c>
      <c r="H18" s="7">
        <f>$B$7 +($B$9*G18)+ ($B$10*E18)+($B$11*E18*E18) +($B$13*E18*G18)</f>
        <v>-7.2463999999999986</v>
      </c>
    </row>
    <row r="20" spans="4:8">
      <c r="D20" s="3" t="s">
        <v>53</v>
      </c>
      <c r="E20">
        <v>0</v>
      </c>
      <c r="F20">
        <v>0</v>
      </c>
      <c r="H20" s="7">
        <f>$B$8 + ($B$9*F20) + ($B$12*E20)+(B$13*E20*F20)</f>
        <v>1.0275000000000001</v>
      </c>
    </row>
    <row r="21" spans="4:8">
      <c r="D21" s="3" t="s">
        <v>54</v>
      </c>
      <c r="E21">
        <v>0</v>
      </c>
      <c r="F21">
        <v>1</v>
      </c>
      <c r="H21" s="7">
        <f>$B$8 + ($B$9*F21) + ($B$12*E21)+(B$13*E21*F21)</f>
        <v>0.49080000000000013</v>
      </c>
    </row>
    <row r="22" spans="4:8">
      <c r="D22" s="3" t="s">
        <v>55</v>
      </c>
      <c r="E22">
        <v>5</v>
      </c>
      <c r="F22">
        <v>0</v>
      </c>
      <c r="H22" s="7">
        <f>$B$8 + ($B$9*F22) + ($B$12*E22)+(B$13*E22*F22)</f>
        <v>3.5229999999999997</v>
      </c>
    </row>
    <row r="23" spans="4:8">
      <c r="D23" s="3" t="s">
        <v>56</v>
      </c>
      <c r="E23">
        <v>5</v>
      </c>
      <c r="F23">
        <v>1</v>
      </c>
      <c r="H23" s="7">
        <f>$B$8 + ($B$9*F23) + ($B$12*E23)+(B$13*E23*F23)</f>
        <v>3.2631000000000001</v>
      </c>
    </row>
    <row r="25" spans="4:8">
      <c r="D25" s="3" t="s">
        <v>63</v>
      </c>
      <c r="F25">
        <v>0</v>
      </c>
      <c r="H25" s="7">
        <f>$B$6 + ($B$11*F25)</f>
        <v>-0.25700000000000001</v>
      </c>
    </row>
    <row r="26" spans="4:8">
      <c r="D26" s="3" t="s">
        <v>64</v>
      </c>
      <c r="F26">
        <v>1</v>
      </c>
      <c r="H26" s="7">
        <f>$B$6 + ($B$11*F26)</f>
        <v>-0.15029999999999999</v>
      </c>
    </row>
    <row r="27" spans="4:8">
      <c r="D27" s="3"/>
    </row>
    <row r="28" spans="4:8">
      <c r="D28" s="3" t="s">
        <v>67</v>
      </c>
      <c r="E28">
        <v>0</v>
      </c>
      <c r="H28" s="7">
        <f>($B$9) + ($B$13*E28)</f>
        <v>-0.53669999999999995</v>
      </c>
    </row>
    <row r="29" spans="4:8">
      <c r="D29" s="3" t="s">
        <v>68</v>
      </c>
      <c r="E29">
        <v>5</v>
      </c>
      <c r="H29" s="7">
        <f>($B$9) + ($B$13*E29)</f>
        <v>-0.25989999999999996</v>
      </c>
    </row>
    <row r="30" spans="4:8">
      <c r="D30" s="3"/>
    </row>
    <row r="31" spans="4:8">
      <c r="D31" s="3" t="s">
        <v>71</v>
      </c>
      <c r="F31">
        <v>0</v>
      </c>
      <c r="H31" s="7">
        <f>$B$12 + ($B$13*F31)</f>
        <v>0.49909999999999999</v>
      </c>
    </row>
    <row r="32" spans="4:8">
      <c r="D32" s="3" t="s">
        <v>72</v>
      </c>
      <c r="F32">
        <v>1</v>
      </c>
      <c r="H32" s="7">
        <f>$B$12 + ($B$13*F32)</f>
        <v>0.55445999999999995</v>
      </c>
    </row>
    <row r="33" spans="4:8">
      <c r="D33" s="3"/>
    </row>
    <row r="34" spans="4:8">
      <c r="D34" s="3" t="s">
        <v>69</v>
      </c>
      <c r="E34">
        <v>0</v>
      </c>
      <c r="G34">
        <v>0</v>
      </c>
      <c r="H34" s="7">
        <f>$B$10 + ($B$13*G34) + 2*($B$11*E34)</f>
        <v>0.2056</v>
      </c>
    </row>
    <row r="35" spans="4:8">
      <c r="D35" s="3" t="s">
        <v>70</v>
      </c>
      <c r="E35">
        <v>0</v>
      </c>
      <c r="G35">
        <v>4</v>
      </c>
      <c r="H35" s="7">
        <f>$B$10 + ($B$13*G35) + 2*($B$11*E35)</f>
        <v>0.42703999999999998</v>
      </c>
    </row>
    <row r="36" spans="4:8">
      <c r="D36" s="3" t="s">
        <v>73</v>
      </c>
      <c r="E36">
        <v>5</v>
      </c>
      <c r="G36">
        <v>0</v>
      </c>
      <c r="H36" s="7">
        <f>$B$10 + ($B$13*G36) + 2*($B$11*E36)</f>
        <v>1.2726</v>
      </c>
    </row>
    <row r="37" spans="4:8">
      <c r="D37" s="3" t="s">
        <v>74</v>
      </c>
      <c r="E37">
        <v>5</v>
      </c>
      <c r="G37">
        <v>4</v>
      </c>
      <c r="H37" s="7">
        <f>$B$10 + ($B$13*G37) + 2*($B$11*E37)</f>
        <v>1.49404</v>
      </c>
    </row>
  </sheetData>
  <mergeCells count="4">
    <mergeCell ref="A2:B3"/>
    <mergeCell ref="D2:D3"/>
    <mergeCell ref="E2:G2"/>
    <mergeCell ref="H2:H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>
      <selection activeCell="T15" sqref="T15"/>
    </sheetView>
  </sheetViews>
  <sheetFormatPr defaultRowHeight="15.75"/>
  <cols>
    <col min="1" max="1" width="9" style="18" bestFit="1" customWidth="1"/>
    <col min="2" max="2" width="7.85546875" style="18" bestFit="1" customWidth="1"/>
    <col min="3" max="3" width="7.42578125" style="18" bestFit="1" customWidth="1"/>
    <col min="4" max="4" width="8.5703125" style="18" bestFit="1" customWidth="1"/>
    <col min="5" max="5" width="7.85546875" style="18" bestFit="1" customWidth="1"/>
    <col min="6" max="6" width="8.5703125" style="18" bestFit="1" customWidth="1"/>
    <col min="7" max="7" width="7.85546875" style="18" bestFit="1" customWidth="1"/>
    <col min="8" max="8" width="10.140625" style="18" bestFit="1" customWidth="1"/>
    <col min="9" max="9" width="7.85546875" style="18" bestFit="1" customWidth="1"/>
    <col min="10" max="10" width="11.140625" style="18" bestFit="1" customWidth="1"/>
    <col min="11" max="11" width="10.42578125" style="18" customWidth="1"/>
    <col min="12" max="12" width="7.28515625" style="18" bestFit="1" customWidth="1"/>
    <col min="13" max="13" width="7" style="18" bestFit="1" customWidth="1"/>
    <col min="14" max="14" width="8" style="18" bestFit="1" customWidth="1"/>
    <col min="15" max="15" width="3" style="18" customWidth="1"/>
    <col min="16" max="16" width="7.7109375" style="18" bestFit="1" customWidth="1"/>
    <col min="17" max="17" width="3.28515625" style="18" customWidth="1"/>
    <col min="18" max="18" width="14.5703125" style="18" bestFit="1" customWidth="1"/>
    <col min="19" max="24" width="5" style="18" bestFit="1" customWidth="1"/>
    <col min="25" max="16384" width="9.140625" style="18"/>
  </cols>
  <sheetData>
    <row r="1" spans="1:24">
      <c r="A1" s="17" t="s">
        <v>83</v>
      </c>
      <c r="B1" s="17"/>
      <c r="C1" s="17"/>
      <c r="D1" s="17"/>
      <c r="E1" s="17"/>
      <c r="F1" s="17"/>
      <c r="G1" s="17"/>
      <c r="H1" s="17"/>
      <c r="I1" s="17"/>
      <c r="J1" s="17"/>
      <c r="L1" s="17" t="s">
        <v>11</v>
      </c>
      <c r="M1" s="17"/>
      <c r="N1" s="17"/>
      <c r="P1" s="19" t="s">
        <v>10</v>
      </c>
      <c r="S1" s="17" t="s">
        <v>12</v>
      </c>
      <c r="T1" s="17"/>
      <c r="U1" s="17"/>
      <c r="V1" s="17"/>
      <c r="W1" s="17"/>
      <c r="X1" s="17"/>
    </row>
    <row r="2" spans="1:24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7</v>
      </c>
      <c r="H2" s="20" t="s">
        <v>6</v>
      </c>
      <c r="I2" s="20" t="s">
        <v>8</v>
      </c>
      <c r="J2" s="20" t="s">
        <v>9</v>
      </c>
      <c r="K2" s="21"/>
      <c r="L2" s="20" t="s">
        <v>33</v>
      </c>
      <c r="M2" s="20" t="s">
        <v>32</v>
      </c>
      <c r="N2" s="20" t="s">
        <v>31</v>
      </c>
      <c r="O2" s="21"/>
      <c r="P2" s="19" t="s">
        <v>13</v>
      </c>
      <c r="S2" s="22">
        <v>1</v>
      </c>
      <c r="T2" s="22">
        <v>2</v>
      </c>
      <c r="U2" s="22">
        <v>3</v>
      </c>
      <c r="V2" s="22">
        <v>4</v>
      </c>
      <c r="W2" s="22">
        <v>5</v>
      </c>
      <c r="X2" s="22">
        <v>6</v>
      </c>
    </row>
    <row r="3" spans="1:24">
      <c r="A3" s="18">
        <v>49.939300000000003</v>
      </c>
      <c r="B3" s="18">
        <v>4.0457000000000001</v>
      </c>
      <c r="C3" s="18">
        <v>-0.25700000000000001</v>
      </c>
      <c r="D3" s="18">
        <v>-9.9023000000000003</v>
      </c>
      <c r="E3" s="18">
        <v>1.0275000000000001</v>
      </c>
      <c r="F3" s="18">
        <v>-0.53669999999999995</v>
      </c>
      <c r="G3" s="18">
        <v>0.2056</v>
      </c>
      <c r="H3" s="18">
        <v>0.1067</v>
      </c>
      <c r="I3" s="18">
        <v>0.49909999999999999</v>
      </c>
      <c r="J3" s="18">
        <v>5.5359999999999999E-2</v>
      </c>
      <c r="L3" s="18">
        <v>0</v>
      </c>
      <c r="M3" s="18">
        <v>0</v>
      </c>
      <c r="N3" s="18">
        <v>0</v>
      </c>
      <c r="P3" s="23">
        <f>$A$3+($B$3*L3) + ($C$3*L3*L3) + ($D$3*M3) + ($E$3*N3) + ($F$3*M3*N3) + ($G$3*L3*M3) + ($H$3*L3*L3*M3) + ($I$3*L3*N3) + ($J$3*M3*L3*N3)</f>
        <v>49.939300000000003</v>
      </c>
      <c r="R3" s="18" t="s">
        <v>84</v>
      </c>
      <c r="S3" s="23">
        <f>P3</f>
        <v>49.939300000000003</v>
      </c>
      <c r="T3" s="23">
        <f>P4</f>
        <v>53.728000000000002</v>
      </c>
      <c r="U3" s="23">
        <f>P5</f>
        <v>57.002700000000004</v>
      </c>
      <c r="V3" s="23">
        <f>P6</f>
        <v>59.763400000000004</v>
      </c>
      <c r="W3" s="23">
        <f>P7</f>
        <v>62.010100000000001</v>
      </c>
      <c r="X3" s="23">
        <f>P8</f>
        <v>63.742800000000003</v>
      </c>
    </row>
    <row r="4" spans="1:24">
      <c r="L4" s="18">
        <v>1</v>
      </c>
      <c r="M4" s="18">
        <v>0</v>
      </c>
      <c r="N4" s="18">
        <v>0</v>
      </c>
      <c r="P4" s="23">
        <f t="shared" ref="P4:P26" si="0">$A$3+($B$3*L4) + ($C$3*L4*L4) + ($D$3*M4) + ($E$3*N4) + ($F$3*M4*N4) + ($G$3*L4*M4) + ($H$3*L4*L4*M4) + ($I$3*L4*N4) + ($J$3*M4*L4*N4)</f>
        <v>53.728000000000002</v>
      </c>
      <c r="R4" s="18" t="s">
        <v>85</v>
      </c>
      <c r="S4" s="23">
        <f>P9</f>
        <v>54.049300000000002</v>
      </c>
      <c r="T4" s="23">
        <f>P10</f>
        <v>59.834400000000002</v>
      </c>
      <c r="U4" s="23">
        <f>P11</f>
        <v>65.105500000000006</v>
      </c>
      <c r="V4" s="23">
        <f>P12</f>
        <v>69.8626</v>
      </c>
      <c r="W4" s="23">
        <f>P13</f>
        <v>74.105700000000013</v>
      </c>
      <c r="X4" s="23">
        <f>P14</f>
        <v>77.834800000000001</v>
      </c>
    </row>
    <row r="5" spans="1:24">
      <c r="L5" s="18">
        <v>2</v>
      </c>
      <c r="M5" s="18">
        <v>0</v>
      </c>
      <c r="N5" s="18">
        <v>0</v>
      </c>
      <c r="P5" s="23">
        <f t="shared" si="0"/>
        <v>57.002700000000004</v>
      </c>
      <c r="R5" s="18" t="s">
        <v>86</v>
      </c>
      <c r="S5" s="23">
        <f>P15</f>
        <v>40.037000000000006</v>
      </c>
      <c r="T5" s="23">
        <f>P16</f>
        <v>44.137999999999991</v>
      </c>
      <c r="U5" s="23">
        <f>P17</f>
        <v>47.938400000000009</v>
      </c>
      <c r="V5" s="23">
        <f>P18</f>
        <v>51.438200000000002</v>
      </c>
      <c r="W5" s="23">
        <f>P19</f>
        <v>54.6374</v>
      </c>
      <c r="X5" s="23">
        <f>P20</f>
        <v>57.536000000000001</v>
      </c>
    </row>
    <row r="6" spans="1:24">
      <c r="L6" s="18">
        <v>3</v>
      </c>
      <c r="M6" s="18">
        <v>0</v>
      </c>
      <c r="N6" s="18">
        <v>0</v>
      </c>
      <c r="P6" s="23">
        <f t="shared" si="0"/>
        <v>59.763400000000004</v>
      </c>
      <c r="R6" s="18" t="s">
        <v>87</v>
      </c>
      <c r="S6" s="23">
        <f>P21</f>
        <v>42.000200000000007</v>
      </c>
      <c r="T6" s="23">
        <f>P22</f>
        <v>48.319039999999994</v>
      </c>
      <c r="U6" s="23">
        <f>P23</f>
        <v>54.337280000000014</v>
      </c>
      <c r="V6" s="23">
        <f>P24</f>
        <v>60.05492000000001</v>
      </c>
      <c r="W6" s="23">
        <f>P25</f>
        <v>65.47196000000001</v>
      </c>
      <c r="X6" s="23">
        <f>P26</f>
        <v>70.588400000000007</v>
      </c>
    </row>
    <row r="7" spans="1:24">
      <c r="L7" s="18">
        <v>4</v>
      </c>
      <c r="M7" s="18">
        <v>0</v>
      </c>
      <c r="N7" s="18">
        <v>0</v>
      </c>
      <c r="P7" s="23">
        <f t="shared" si="0"/>
        <v>62.010100000000001</v>
      </c>
    </row>
    <row r="8" spans="1:24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>
        <v>5</v>
      </c>
      <c r="M8" s="21">
        <v>0</v>
      </c>
      <c r="N8" s="21">
        <v>0</v>
      </c>
      <c r="O8" s="21"/>
      <c r="P8" s="24">
        <f t="shared" si="0"/>
        <v>63.742800000000003</v>
      </c>
    </row>
    <row r="9" spans="1:24">
      <c r="L9" s="18">
        <v>0</v>
      </c>
      <c r="M9" s="18">
        <v>0</v>
      </c>
      <c r="N9" s="18">
        <v>4</v>
      </c>
      <c r="P9" s="23">
        <f t="shared" si="0"/>
        <v>54.049300000000002</v>
      </c>
    </row>
    <row r="10" spans="1:24">
      <c r="L10" s="18">
        <v>1</v>
      </c>
      <c r="M10" s="18">
        <v>0</v>
      </c>
      <c r="N10" s="18">
        <v>4</v>
      </c>
      <c r="P10" s="23">
        <f t="shared" si="0"/>
        <v>59.834400000000002</v>
      </c>
    </row>
    <row r="11" spans="1:24">
      <c r="L11" s="18">
        <v>2</v>
      </c>
      <c r="M11" s="18">
        <v>0</v>
      </c>
      <c r="N11" s="18">
        <v>4</v>
      </c>
      <c r="P11" s="23">
        <f t="shared" si="0"/>
        <v>65.105500000000006</v>
      </c>
    </row>
    <row r="12" spans="1:24">
      <c r="L12" s="18">
        <v>3</v>
      </c>
      <c r="M12" s="18">
        <v>0</v>
      </c>
      <c r="N12" s="18">
        <v>4</v>
      </c>
      <c r="P12" s="23">
        <f t="shared" si="0"/>
        <v>69.8626</v>
      </c>
    </row>
    <row r="13" spans="1:24">
      <c r="L13" s="18">
        <v>4</v>
      </c>
      <c r="M13" s="18">
        <v>0</v>
      </c>
      <c r="N13" s="18">
        <v>4</v>
      </c>
      <c r="P13" s="23">
        <f t="shared" si="0"/>
        <v>74.105700000000013</v>
      </c>
    </row>
    <row r="14" spans="1:2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>
        <v>5</v>
      </c>
      <c r="M14" s="21">
        <v>0</v>
      </c>
      <c r="N14" s="21">
        <v>4</v>
      </c>
      <c r="O14" s="21"/>
      <c r="P14" s="24">
        <f t="shared" si="0"/>
        <v>77.834800000000001</v>
      </c>
    </row>
    <row r="15" spans="1:24">
      <c r="L15" s="18">
        <v>0</v>
      </c>
      <c r="M15" s="18">
        <v>1</v>
      </c>
      <c r="N15" s="18">
        <v>0</v>
      </c>
      <c r="P15" s="23">
        <f t="shared" si="0"/>
        <v>40.037000000000006</v>
      </c>
    </row>
    <row r="16" spans="1:24">
      <c r="L16" s="18">
        <v>1</v>
      </c>
      <c r="M16" s="18">
        <v>1</v>
      </c>
      <c r="N16" s="18">
        <v>0</v>
      </c>
      <c r="P16" s="23">
        <f t="shared" si="0"/>
        <v>44.137999999999991</v>
      </c>
    </row>
    <row r="17" spans="1:16">
      <c r="L17" s="18">
        <v>2</v>
      </c>
      <c r="M17" s="18">
        <v>1</v>
      </c>
      <c r="N17" s="18">
        <v>0</v>
      </c>
      <c r="P17" s="23">
        <f t="shared" si="0"/>
        <v>47.938400000000009</v>
      </c>
    </row>
    <row r="18" spans="1:16">
      <c r="L18" s="18">
        <v>3</v>
      </c>
      <c r="M18" s="18">
        <v>1</v>
      </c>
      <c r="N18" s="18">
        <v>0</v>
      </c>
      <c r="P18" s="23">
        <f t="shared" si="0"/>
        <v>51.438200000000002</v>
      </c>
    </row>
    <row r="19" spans="1:16">
      <c r="L19" s="18">
        <v>4</v>
      </c>
      <c r="M19" s="18">
        <v>1</v>
      </c>
      <c r="N19" s="18">
        <v>0</v>
      </c>
      <c r="P19" s="23">
        <f t="shared" si="0"/>
        <v>54.6374</v>
      </c>
    </row>
    <row r="20" spans="1:16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>
        <v>5</v>
      </c>
      <c r="M20" s="21">
        <v>1</v>
      </c>
      <c r="N20" s="21">
        <v>0</v>
      </c>
      <c r="O20" s="21"/>
      <c r="P20" s="24">
        <f t="shared" si="0"/>
        <v>57.536000000000001</v>
      </c>
    </row>
    <row r="21" spans="1:16">
      <c r="L21" s="18">
        <v>0</v>
      </c>
      <c r="M21" s="18">
        <v>1</v>
      </c>
      <c r="N21" s="18">
        <v>4</v>
      </c>
      <c r="P21" s="23">
        <f t="shared" si="0"/>
        <v>42.000200000000007</v>
      </c>
    </row>
    <row r="22" spans="1:16">
      <c r="L22" s="18">
        <v>1</v>
      </c>
      <c r="M22" s="18">
        <v>1</v>
      </c>
      <c r="N22" s="18">
        <v>4</v>
      </c>
      <c r="P22" s="23">
        <f t="shared" si="0"/>
        <v>48.319039999999994</v>
      </c>
    </row>
    <row r="23" spans="1:16">
      <c r="L23" s="18">
        <v>2</v>
      </c>
      <c r="M23" s="18">
        <v>1</v>
      </c>
      <c r="N23" s="18">
        <v>4</v>
      </c>
      <c r="P23" s="23">
        <f t="shared" si="0"/>
        <v>54.337280000000014</v>
      </c>
    </row>
    <row r="24" spans="1:16">
      <c r="L24" s="18">
        <v>3</v>
      </c>
      <c r="M24" s="18">
        <v>1</v>
      </c>
      <c r="N24" s="18">
        <v>4</v>
      </c>
      <c r="P24" s="23">
        <f t="shared" si="0"/>
        <v>60.05492000000001</v>
      </c>
    </row>
    <row r="25" spans="1:16">
      <c r="L25" s="18">
        <v>4</v>
      </c>
      <c r="M25" s="18">
        <v>1</v>
      </c>
      <c r="N25" s="18">
        <v>4</v>
      </c>
      <c r="P25" s="23">
        <f t="shared" si="0"/>
        <v>65.47196000000001</v>
      </c>
    </row>
    <row r="26" spans="1:16">
      <c r="L26" s="18">
        <v>5</v>
      </c>
      <c r="M26" s="18">
        <v>1</v>
      </c>
      <c r="N26" s="18">
        <v>4</v>
      </c>
      <c r="P26" s="23">
        <f t="shared" si="0"/>
        <v>70.588400000000007</v>
      </c>
    </row>
  </sheetData>
  <mergeCells count="3">
    <mergeCell ref="A1:J1"/>
    <mergeCell ref="L1:N1"/>
    <mergeCell ref="S1:X1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 1</vt:lpstr>
      <vt:lpstr>Model 2</vt:lpstr>
      <vt:lpstr>Model 3</vt:lpstr>
      <vt:lpstr>Model 3 Plot</vt:lpstr>
    </vt:vector>
  </TitlesOfParts>
  <Company>University of Nebraska-Lincoln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2007-11-27T01:13:09Z</dcterms:created>
  <dcterms:modified xsi:type="dcterms:W3CDTF">2013-02-19T00:48:41Z</dcterms:modified>
</cp:coreProperties>
</file>